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1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aldj\surfdrive - Ewald Jongkind@surfdrive.surf.nl\Shared\Dissertation\Chapter 2 - Cascade\Data management\Reactions\"/>
    </mc:Choice>
  </mc:AlternateContent>
  <xr:revisionPtr revIDLastSave="0" documentId="13_ncr:1_{933AF995-676A-480A-850D-FB8BFCD2647A}" xr6:coauthVersionLast="47" xr6:coauthVersionMax="47" xr10:uidLastSave="{00000000-0000-0000-0000-000000000000}"/>
  <bookViews>
    <workbookView xWindow="23952" yWindow="1176" windowWidth="21540" windowHeight="20736" activeTab="2" xr2:uid="{00000000-000D-0000-FFFF-FFFF00000000}"/>
  </bookViews>
  <sheets>
    <sheet name="Sheet1" sheetId="1" r:id="rId1"/>
    <sheet name="700 mM" sheetId="2" r:id="rId2"/>
    <sheet name="24h conv" sheetId="5" r:id="rId3"/>
    <sheet name="1d tests" sheetId="4" r:id="rId4"/>
    <sheet name="2020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7" i="3" l="1"/>
  <c r="H196" i="3"/>
  <c r="H197" i="3" s="1"/>
  <c r="H190" i="3"/>
  <c r="G191" i="3" s="1"/>
  <c r="H166" i="3"/>
  <c r="E167" i="3" s="1"/>
  <c r="H160" i="3"/>
  <c r="E161" i="3" s="1"/>
  <c r="H138" i="3"/>
  <c r="G138" i="3"/>
  <c r="F138" i="3"/>
  <c r="H137" i="3"/>
  <c r="E138" i="3" s="1"/>
  <c r="L133" i="3"/>
  <c r="H131" i="3"/>
  <c r="D132" i="3" s="1"/>
  <c r="H109" i="3"/>
  <c r="C110" i="3" s="1"/>
  <c r="H103" i="3"/>
  <c r="H104" i="3" s="1"/>
  <c r="N81" i="3"/>
  <c r="L81" i="3"/>
  <c r="N80" i="3"/>
  <c r="E80" i="3"/>
  <c r="D80" i="3"/>
  <c r="N75" i="3"/>
  <c r="N74" i="3"/>
  <c r="H74" i="3"/>
  <c r="H75" i="3" s="1"/>
  <c r="E74" i="3"/>
  <c r="D74" i="3"/>
  <c r="H51" i="3"/>
  <c r="C52" i="3" s="1"/>
  <c r="H45" i="3"/>
  <c r="E46" i="3" s="1"/>
  <c r="R22" i="3"/>
  <c r="O23" i="3" s="1"/>
  <c r="H22" i="3"/>
  <c r="G23" i="3" s="1"/>
  <c r="R16" i="3"/>
  <c r="R17" i="3" s="1"/>
  <c r="H16" i="3"/>
  <c r="C17" i="3" s="1"/>
  <c r="D19" i="4"/>
  <c r="C19" i="4"/>
  <c r="D13" i="4"/>
  <c r="C13" i="4"/>
  <c r="D7" i="4"/>
  <c r="C7" i="4"/>
  <c r="I11" i="5"/>
  <c r="I6" i="5"/>
  <c r="E110" i="3" l="1"/>
  <c r="H161" i="3"/>
  <c r="F110" i="3"/>
  <c r="O17" i="3"/>
  <c r="G110" i="3"/>
  <c r="P17" i="3"/>
  <c r="H110" i="3"/>
  <c r="C191" i="3"/>
  <c r="F46" i="3"/>
  <c r="D191" i="3"/>
  <c r="C132" i="3"/>
  <c r="E191" i="3"/>
  <c r="C23" i="3"/>
  <c r="E132" i="3"/>
  <c r="H191" i="3"/>
  <c r="Q23" i="3"/>
  <c r="C104" i="3"/>
  <c r="H132" i="3"/>
  <c r="E197" i="3"/>
  <c r="F104" i="3"/>
  <c r="G104" i="3"/>
  <c r="D110" i="3"/>
  <c r="D23" i="3"/>
  <c r="F132" i="3"/>
  <c r="P23" i="3"/>
  <c r="G132" i="3"/>
  <c r="R23" i="3"/>
  <c r="D104" i="3"/>
  <c r="F197" i="3"/>
  <c r="E104" i="3"/>
  <c r="G197" i="3"/>
  <c r="G167" i="3"/>
  <c r="G75" i="3"/>
  <c r="H46" i="3"/>
  <c r="H23" i="3"/>
  <c r="E52" i="3"/>
  <c r="H80" i="3"/>
  <c r="F167" i="3"/>
  <c r="G17" i="3"/>
  <c r="M23" i="3"/>
  <c r="F52" i="3"/>
  <c r="C138" i="3"/>
  <c r="H17" i="3"/>
  <c r="N23" i="3"/>
  <c r="H52" i="3"/>
  <c r="D138" i="3"/>
  <c r="H167" i="3"/>
  <c r="E23" i="3"/>
  <c r="D17" i="3"/>
  <c r="D52" i="3"/>
  <c r="F17" i="3"/>
  <c r="M17" i="3"/>
  <c r="F23" i="3"/>
  <c r="E17" i="3"/>
  <c r="N17" i="3"/>
  <c r="F191" i="3"/>
  <c r="Q17" i="3"/>
  <c r="C75" i="3"/>
  <c r="C46" i="3"/>
  <c r="D75" i="3"/>
  <c r="C161" i="3"/>
  <c r="D161" i="3"/>
  <c r="D46" i="3"/>
  <c r="E75" i="3"/>
  <c r="F75" i="3"/>
  <c r="D197" i="3"/>
  <c r="C167" i="3"/>
  <c r="D167" i="3"/>
  <c r="H81" i="3" l="1"/>
  <c r="G81" i="3"/>
  <c r="C81" i="3"/>
  <c r="F81" i="3"/>
  <c r="E81" i="3"/>
  <c r="D81" i="3"/>
</calcChain>
</file>

<file path=xl/sharedStrings.xml><?xml version="1.0" encoding="utf-8"?>
<sst xmlns="http://schemas.openxmlformats.org/spreadsheetml/2006/main" count="342" uniqueCount="109">
  <si>
    <t>after 24 hours, 10 µM TsOYE</t>
  </si>
  <si>
    <t>substrate type</t>
  </si>
  <si>
    <t>label</t>
  </si>
  <si>
    <t>substrate presence (%)</t>
  </si>
  <si>
    <t>intermediate presence (%)</t>
  </si>
  <si>
    <t>amine production (%)</t>
  </si>
  <si>
    <t>amine concentration (mM)</t>
  </si>
  <si>
    <t>Side product (%)</t>
  </si>
  <si>
    <t>e.e. (%)</t>
  </si>
  <si>
    <t>d.e. (%)</t>
  </si>
  <si>
    <t>1a</t>
  </si>
  <si>
    <t>n.a.</t>
  </si>
  <si>
    <t>1d</t>
  </si>
  <si>
    <t>2-methyl-2-cyclohexen-1-one</t>
  </si>
  <si>
    <t>1e</t>
  </si>
  <si>
    <t>t.b.d.</t>
  </si>
  <si>
    <t>2-cyclo-hexen-2-one</t>
  </si>
  <si>
    <t>2-cyclopenten-1-one</t>
  </si>
  <si>
    <t>substrate</t>
  </si>
  <si>
    <t>intermediate</t>
  </si>
  <si>
    <t>amine</t>
  </si>
  <si>
    <t>alcohol</t>
  </si>
  <si>
    <t>cyclohexen-1-one</t>
  </si>
  <si>
    <t>3-methyl-2-cyclohexen-1-one</t>
  </si>
  <si>
    <t>1f</t>
  </si>
  <si>
    <t>6h</t>
  </si>
  <si>
    <t>24 h</t>
  </si>
  <si>
    <t>cascade #</t>
  </si>
  <si>
    <t>volume</t>
  </si>
  <si>
    <t>Buffer</t>
  </si>
  <si>
    <t>Glucose</t>
  </si>
  <si>
    <t>GDH</t>
  </si>
  <si>
    <t>NADP</t>
  </si>
  <si>
    <t>AmDH</t>
  </si>
  <si>
    <t>TsOYE</t>
  </si>
  <si>
    <t>1M pH 8.5</t>
  </si>
  <si>
    <t>24 mm</t>
  </si>
  <si>
    <t>20 mm</t>
  </si>
  <si>
    <t>0.2 mm</t>
  </si>
  <si>
    <t>MATOU</t>
  </si>
  <si>
    <t>10 uM</t>
  </si>
  <si>
    <t>Kolom1</t>
  </si>
  <si>
    <t>1</t>
  </si>
  <si>
    <t>2</t>
  </si>
  <si>
    <t>3</t>
  </si>
  <si>
    <t>4</t>
  </si>
  <si>
    <t>5</t>
  </si>
  <si>
    <t>pH 8</t>
  </si>
  <si>
    <t>B5</t>
  </si>
  <si>
    <t>1i</t>
  </si>
  <si>
    <t>1g</t>
  </si>
  <si>
    <t>1m</t>
  </si>
  <si>
    <t>RT</t>
  </si>
  <si>
    <t>area</t>
  </si>
  <si>
    <t>relative</t>
  </si>
  <si>
    <t>unknown</t>
  </si>
  <si>
    <t>TOTAL</t>
  </si>
  <si>
    <t>1d 6h</t>
  </si>
  <si>
    <t>1d 24h</t>
  </si>
  <si>
    <t>product</t>
  </si>
  <si>
    <t>1i 6h</t>
  </si>
  <si>
    <t>1i 24h</t>
  </si>
  <si>
    <t>1b 6h</t>
  </si>
  <si>
    <t>1b 24h</t>
  </si>
  <si>
    <t>10.6 &amp; 11</t>
  </si>
  <si>
    <t>9.7 , 9.8 , 11</t>
  </si>
  <si>
    <t>1k 6h</t>
  </si>
  <si>
    <t>1k 24h</t>
  </si>
  <si>
    <t>e.e.</t>
  </si>
  <si>
    <t>d.e.</t>
  </si>
  <si>
    <t>pH 8.5!</t>
  </si>
  <si>
    <t>1g 6h</t>
  </si>
  <si>
    <t>1g 24h</t>
  </si>
  <si>
    <t>1m 6h</t>
  </si>
  <si>
    <t>1m 24h</t>
  </si>
  <si>
    <t>1f 6h</t>
  </si>
  <si>
    <t>1f 24h</t>
  </si>
  <si>
    <t>19.5, 20</t>
  </si>
  <si>
    <t>14.4, 14.7, 16.4, 16.7</t>
  </si>
  <si>
    <t>e.e = 99</t>
  </si>
  <si>
    <t>d.e. = 99</t>
  </si>
  <si>
    <t>SPLIT PEAKS</t>
  </si>
  <si>
    <t>update</t>
  </si>
  <si>
    <t>Sub</t>
  </si>
  <si>
    <t>Int</t>
  </si>
  <si>
    <t>Amine</t>
  </si>
  <si>
    <t>24h</t>
  </si>
  <si>
    <t>total</t>
  </si>
  <si>
    <t>C3 pH 8</t>
  </si>
  <si>
    <t>MATOU pH 8.5</t>
  </si>
  <si>
    <t>MATOU pH 9</t>
  </si>
  <si>
    <t>3a</t>
  </si>
  <si>
    <t>3d</t>
  </si>
  <si>
    <t>3f</t>
  </si>
  <si>
    <t>3i</t>
  </si>
  <si>
    <t>3k</t>
  </si>
  <si>
    <t>3b</t>
  </si>
  <si>
    <t>3e</t>
  </si>
  <si>
    <t>3g</t>
  </si>
  <si>
    <t>conv/[mM]</t>
  </si>
  <si>
    <t>3c</t>
  </si>
  <si>
    <t>3h</t>
  </si>
  <si>
    <t>a, d, f, i, k based on calibration curves</t>
  </si>
  <si>
    <t>b, c, e, g, h, m based on relative GC peak areas</t>
  </si>
  <si>
    <t>3j</t>
  </si>
  <si>
    <t>3l</t>
  </si>
  <si>
    <t>3m</t>
  </si>
  <si>
    <t>*</t>
  </si>
  <si>
    <t>*based on blank instead of total GC 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</si>
</sst>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3" borderId="4" applyNumberFormat="0" applyAlignment="0" applyProtection="0"/>
    <xf numFmtId="0" fontId="2" fillId="0" borderId="0" applyNumberFormat="0" applyFill="0" applyBorder="0" applyAlignment="0" applyProtection="0"/>
    <xf numFmtId="0" fontId="3" fillId="4" borderId="0" applyNumberFormat="0" applyBorder="0" applyAlignment="0" applyProtection="0"/>
  </cellStyleXfs>
  <cellXfs count="14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3" borderId="4" xfId="1"/>
    <xf numFmtId="0" fontId="0" fillId="0" borderId="5" xfId="0" applyBorder="1"/>
    <xf numFmtId="164" fontId="0" fillId="0" borderId="5" xfId="0" applyNumberFormat="1" applyBorder="1"/>
    <xf numFmtId="165" fontId="0" fillId="0" borderId="0" xfId="0" applyNumberFormat="1"/>
    <xf numFmtId="0" fontId="2" fillId="0" borderId="0" xfId="2" applyAlignment="1">
      <alignment horizontal="left" vertical="center" indent="1"/>
    </xf>
    <xf numFmtId="0" fontId="2" fillId="0" borderId="0" xfId="2" applyAlignment="1">
      <alignment horizontal="left" vertical="center" indent="3"/>
    </xf>
    <xf numFmtId="0" fontId="2" fillId="0" borderId="0" xfId="2"/>
    <xf numFmtId="0" fontId="4" fillId="4" borderId="0" xfId="3" applyFont="1"/>
  </cellXfs>
  <cellStyles count="4">
    <cellStyle name="Good" xfId="3" builtinId="26"/>
    <cellStyle name="Hyperlink" xfId="2" builtinId="8"/>
    <cellStyle name="Input" xfId="1" builtinId="20"/>
    <cellStyle name="Normal" xfId="0" builtinId="0"/>
  </cellStyles>
  <dxfs count="5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245820876668491"/>
          <c:y val="5.0925925925925923E-2"/>
          <c:w val="0.82698611871377026"/>
          <c:h val="0.74081364829396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Sheet1!$E$19</c:f>
              <c:strCache>
                <c:ptCount val="1"/>
                <c:pt idx="0">
                  <c:v>1a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Sheet1!$F$18:$I$18</c:f>
              <c:strCache>
                <c:ptCount val="4"/>
                <c:pt idx="0">
                  <c:v>substrate</c:v>
                </c:pt>
                <c:pt idx="1">
                  <c:v>intermediate</c:v>
                </c:pt>
                <c:pt idx="2">
                  <c:v>amine</c:v>
                </c:pt>
                <c:pt idx="3">
                  <c:v>alcohol</c:v>
                </c:pt>
              </c:strCache>
            </c:strRef>
          </c:cat>
          <c:val>
            <c:numRef>
              <c:f>Sheet1!$F$19:$I$19</c:f>
              <c:numCache>
                <c:formatCode>General</c:formatCode>
                <c:ptCount val="4"/>
                <c:pt idx="0">
                  <c:v>0</c:v>
                </c:pt>
                <c:pt idx="1">
                  <c:v>50</c:v>
                </c:pt>
                <c:pt idx="2">
                  <c:v>45</c:v>
                </c:pt>
                <c:pt idx="3">
                  <c:v>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7A-492F-9524-695DBF2BB1D0}"/>
            </c:ext>
          </c:extLst>
        </c:ser>
        <c:ser>
          <c:idx val="1"/>
          <c:order val="1"/>
          <c:tx>
            <c:strRef>
              <c:f>Sheet1!$E$20</c:f>
              <c:strCache>
                <c:ptCount val="1"/>
                <c:pt idx="0">
                  <c:v>1d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Sheet1!$F$18:$I$18</c:f>
              <c:strCache>
                <c:ptCount val="4"/>
                <c:pt idx="0">
                  <c:v>substrate</c:v>
                </c:pt>
                <c:pt idx="1">
                  <c:v>intermediate</c:v>
                </c:pt>
                <c:pt idx="2">
                  <c:v>amine</c:v>
                </c:pt>
                <c:pt idx="3">
                  <c:v>alcohol</c:v>
                </c:pt>
              </c:strCache>
            </c:strRef>
          </c:cat>
          <c:val>
            <c:numRef>
              <c:f>Sheet1!$F$20:$I$20</c:f>
              <c:numCache>
                <c:formatCode>General</c:formatCode>
                <c:ptCount val="4"/>
                <c:pt idx="0">
                  <c:v>8.6</c:v>
                </c:pt>
                <c:pt idx="1">
                  <c:v>23</c:v>
                </c:pt>
                <c:pt idx="2">
                  <c:v>66</c:v>
                </c:pt>
                <c:pt idx="3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7A-492F-9524-695DBF2BB1D0}"/>
            </c:ext>
          </c:extLst>
        </c:ser>
        <c:ser>
          <c:idx val="2"/>
          <c:order val="2"/>
          <c:tx>
            <c:strRef>
              <c:f>Sheet1!$E$21</c:f>
              <c:strCache>
                <c:ptCount val="1"/>
                <c:pt idx="0">
                  <c:v>1e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Sheet1!$F$18:$I$18</c:f>
              <c:strCache>
                <c:ptCount val="4"/>
                <c:pt idx="0">
                  <c:v>substrate</c:v>
                </c:pt>
                <c:pt idx="1">
                  <c:v>intermediate</c:v>
                </c:pt>
                <c:pt idx="2">
                  <c:v>amine</c:v>
                </c:pt>
                <c:pt idx="3">
                  <c:v>alcohol</c:v>
                </c:pt>
              </c:strCache>
            </c:strRef>
          </c:cat>
          <c:val>
            <c:numRef>
              <c:f>Sheet1!$F$21:$I$21</c:f>
              <c:numCache>
                <c:formatCode>General</c:formatCode>
                <c:ptCount val="4"/>
                <c:pt idx="0">
                  <c:v>0.2</c:v>
                </c:pt>
                <c:pt idx="1">
                  <c:v>1.5</c:v>
                </c:pt>
                <c:pt idx="2">
                  <c:v>55</c:v>
                </c:pt>
                <c:pt idx="3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7A-492F-9524-695DBF2B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9090048"/>
        <c:axId val="169239680"/>
      </c:barChart>
      <c:catAx>
        <c:axId val="1690900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compound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69239680"/>
        <c:crosses val="autoZero"/>
        <c:auto val="1"/>
        <c:lblAlgn val="ctr"/>
        <c:lblOffset val="100"/>
        <c:noMultiLvlLbl val="0"/>
      </c:catAx>
      <c:valAx>
        <c:axId val="169239680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conversion (%)</a:t>
                </a:r>
              </a:p>
            </c:rich>
          </c:tx>
          <c:layout>
            <c:manualLayout>
              <c:xMode val="edge"/>
              <c:yMode val="edge"/>
              <c:x val="0"/>
              <c:y val="0.14464669857444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6909004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0151459881074185"/>
          <c:y val="6.8116411919098355E-2"/>
          <c:w val="0.25699245221465961"/>
          <c:h val="0.110294889609387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6 h reaction</c:v>
          </c:tx>
          <c:invertIfNegative val="0"/>
          <c:cat>
            <c:strRef>
              <c:f>'700 mM'!$D$68:$G$68</c:f>
              <c:strCache>
                <c:ptCount val="4"/>
                <c:pt idx="0">
                  <c:v>substrate</c:v>
                </c:pt>
                <c:pt idx="1">
                  <c:v>intermediate</c:v>
                </c:pt>
                <c:pt idx="2">
                  <c:v>amine</c:v>
                </c:pt>
                <c:pt idx="3">
                  <c:v>alcohol</c:v>
                </c:pt>
              </c:strCache>
            </c:strRef>
          </c:cat>
          <c:val>
            <c:numRef>
              <c:f>'700 mM'!$D$69:$G$69</c:f>
              <c:numCache>
                <c:formatCode>General</c:formatCode>
                <c:ptCount val="4"/>
                <c:pt idx="0">
                  <c:v>83</c:v>
                </c:pt>
                <c:pt idx="1">
                  <c:v>1.8</c:v>
                </c:pt>
                <c:pt idx="2">
                  <c:v>8.9</c:v>
                </c:pt>
                <c:pt idx="3">
                  <c:v>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8B-4CAC-9C8D-DF5BA632ACCF}"/>
            </c:ext>
          </c:extLst>
        </c:ser>
        <c:ser>
          <c:idx val="1"/>
          <c:order val="1"/>
          <c:tx>
            <c:v>24 h reaction</c:v>
          </c:tx>
          <c:invertIfNegative val="0"/>
          <c:cat>
            <c:strRef>
              <c:f>'700 mM'!$D$68:$G$68</c:f>
              <c:strCache>
                <c:ptCount val="4"/>
                <c:pt idx="0">
                  <c:v>substrate</c:v>
                </c:pt>
                <c:pt idx="1">
                  <c:v>intermediate</c:v>
                </c:pt>
                <c:pt idx="2">
                  <c:v>amine</c:v>
                </c:pt>
                <c:pt idx="3">
                  <c:v>alcohol</c:v>
                </c:pt>
              </c:strCache>
            </c:strRef>
          </c:cat>
          <c:val>
            <c:numRef>
              <c:f>'700 mM'!$D$70:$G$70</c:f>
              <c:numCache>
                <c:formatCode>General</c:formatCode>
                <c:ptCount val="4"/>
                <c:pt idx="0">
                  <c:v>51</c:v>
                </c:pt>
                <c:pt idx="1">
                  <c:v>1.8</c:v>
                </c:pt>
                <c:pt idx="2">
                  <c:v>30</c:v>
                </c:pt>
                <c:pt idx="3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8B-4CAC-9C8D-DF5BA632AC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807168"/>
        <c:axId val="182821632"/>
      </c:barChart>
      <c:catAx>
        <c:axId val="182807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Compound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82821632"/>
        <c:crosses val="autoZero"/>
        <c:auto val="1"/>
        <c:lblAlgn val="ctr"/>
        <c:lblOffset val="100"/>
        <c:noMultiLvlLbl val="0"/>
      </c:catAx>
      <c:valAx>
        <c:axId val="182821632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Conversion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2807168"/>
        <c:crosses val="autoZero"/>
        <c:crossBetween val="between"/>
        <c:majorUnit val="20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80108718796579"/>
          <c:y val="5.4524961824043171E-2"/>
          <c:w val="0.72725297160535574"/>
          <c:h val="0.8182314432531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'24h conv'!$I$4</c:f>
              <c:strCache>
                <c:ptCount val="1"/>
                <c:pt idx="0">
                  <c:v>conv/[mM]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'24h conv'!$H$5:$H$17</c:f>
              <c:strCache>
                <c:ptCount val="13"/>
                <c:pt idx="0">
                  <c:v>3a</c:v>
                </c:pt>
                <c:pt idx="1">
                  <c:v>3b</c:v>
                </c:pt>
                <c:pt idx="2">
                  <c:v>3c</c:v>
                </c:pt>
                <c:pt idx="3">
                  <c:v>3d</c:v>
                </c:pt>
                <c:pt idx="4">
                  <c:v>3e</c:v>
                </c:pt>
                <c:pt idx="5">
                  <c:v>3f</c:v>
                </c:pt>
                <c:pt idx="6">
                  <c:v>3g</c:v>
                </c:pt>
                <c:pt idx="7">
                  <c:v>3h</c:v>
                </c:pt>
                <c:pt idx="8">
                  <c:v>3i</c:v>
                </c:pt>
                <c:pt idx="9">
                  <c:v>3j</c:v>
                </c:pt>
                <c:pt idx="10">
                  <c:v>3k</c:v>
                </c:pt>
                <c:pt idx="11">
                  <c:v>3l</c:v>
                </c:pt>
                <c:pt idx="12">
                  <c:v>3m</c:v>
                </c:pt>
              </c:strCache>
            </c:strRef>
          </c:cat>
          <c:val>
            <c:numRef>
              <c:f>'24h conv'!$I$5:$I$17</c:f>
              <c:numCache>
                <c:formatCode>General</c:formatCode>
                <c:ptCount val="13"/>
                <c:pt idx="0">
                  <c:v>3.2</c:v>
                </c:pt>
                <c:pt idx="1">
                  <c:v>2.73</c:v>
                </c:pt>
                <c:pt idx="2">
                  <c:v>0.49</c:v>
                </c:pt>
                <c:pt idx="3">
                  <c:v>4.5999999999999996</c:v>
                </c:pt>
                <c:pt idx="4">
                  <c:v>3.35</c:v>
                </c:pt>
                <c:pt idx="5">
                  <c:v>4.9000000000000004</c:v>
                </c:pt>
                <c:pt idx="6">
                  <c:v>7.4599999999999991</c:v>
                </c:pt>
                <c:pt idx="7">
                  <c:v>3.47</c:v>
                </c:pt>
                <c:pt idx="8">
                  <c:v>1.45</c:v>
                </c:pt>
                <c:pt idx="9">
                  <c:v>2.4</c:v>
                </c:pt>
                <c:pt idx="10">
                  <c:v>10</c:v>
                </c:pt>
                <c:pt idx="11">
                  <c:v>4.2</c:v>
                </c:pt>
                <c:pt idx="12">
                  <c:v>0.66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5E-4919-96A4-E6450D7CEF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1898275551"/>
        <c:axId val="1898134447"/>
      </c:barChart>
      <c:scatterChart>
        <c:scatterStyle val="lineMarker"/>
        <c:varyColors val="0"/>
        <c:ser>
          <c:idx val="1"/>
          <c:order val="1"/>
          <c:tx>
            <c:strRef>
              <c:f>'24h conv'!$J$4</c:f>
              <c:strCache>
                <c:ptCount val="1"/>
                <c:pt idx="0">
                  <c:v>e.e.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5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strRef>
              <c:f>'24h conv'!$H$5:$H$17</c:f>
              <c:strCache>
                <c:ptCount val="13"/>
                <c:pt idx="0">
                  <c:v>3a</c:v>
                </c:pt>
                <c:pt idx="1">
                  <c:v>3b</c:v>
                </c:pt>
                <c:pt idx="2">
                  <c:v>3c</c:v>
                </c:pt>
                <c:pt idx="3">
                  <c:v>3d</c:v>
                </c:pt>
                <c:pt idx="4">
                  <c:v>3e</c:v>
                </c:pt>
                <c:pt idx="5">
                  <c:v>3f</c:v>
                </c:pt>
                <c:pt idx="6">
                  <c:v>3g</c:v>
                </c:pt>
                <c:pt idx="7">
                  <c:v>3h</c:v>
                </c:pt>
                <c:pt idx="8">
                  <c:v>3i</c:v>
                </c:pt>
                <c:pt idx="9">
                  <c:v>3j</c:v>
                </c:pt>
                <c:pt idx="10">
                  <c:v>3k</c:v>
                </c:pt>
                <c:pt idx="11">
                  <c:v>3l</c:v>
                </c:pt>
                <c:pt idx="12">
                  <c:v>3m</c:v>
                </c:pt>
              </c:strCache>
            </c:strRef>
          </c:xVal>
          <c:yVal>
            <c:numRef>
              <c:f>'24h conv'!$J$5:$J$17</c:f>
              <c:numCache>
                <c:formatCode>General</c:formatCode>
                <c:ptCount val="13"/>
                <c:pt idx="1">
                  <c:v>31</c:v>
                </c:pt>
                <c:pt idx="2">
                  <c:v>99</c:v>
                </c:pt>
                <c:pt idx="4">
                  <c:v>99</c:v>
                </c:pt>
                <c:pt idx="5">
                  <c:v>99</c:v>
                </c:pt>
                <c:pt idx="6">
                  <c:v>92</c:v>
                </c:pt>
                <c:pt idx="8">
                  <c:v>99</c:v>
                </c:pt>
                <c:pt idx="10">
                  <c:v>99</c:v>
                </c:pt>
                <c:pt idx="11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5E-4919-96A4-E6450D7CEF70}"/>
            </c:ext>
          </c:extLst>
        </c:ser>
        <c:ser>
          <c:idx val="2"/>
          <c:order val="2"/>
          <c:tx>
            <c:strRef>
              <c:f>'24h conv'!$K$4</c:f>
              <c:strCache>
                <c:ptCount val="1"/>
                <c:pt idx="0">
                  <c:v>d.e.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5">
                  <a:lumMod val="75000"/>
                </a:schemeClr>
              </a:solidFill>
              <a:ln w="9525">
                <a:noFill/>
              </a:ln>
              <a:effectLst/>
            </c:spPr>
          </c:marker>
          <c:dPt>
            <c:idx val="3"/>
            <c:marker>
              <c:symbol val="triangle"/>
              <c:size val="5"/>
              <c:spPr>
                <a:solidFill>
                  <a:schemeClr val="accent5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B35E-4919-96A4-E6450D7CEF70}"/>
              </c:ext>
            </c:extLst>
          </c:dPt>
          <c:xVal>
            <c:strRef>
              <c:f>'24h conv'!$H$5:$H$17</c:f>
              <c:strCache>
                <c:ptCount val="13"/>
                <c:pt idx="0">
                  <c:v>3a</c:v>
                </c:pt>
                <c:pt idx="1">
                  <c:v>3b</c:v>
                </c:pt>
                <c:pt idx="2">
                  <c:v>3c</c:v>
                </c:pt>
                <c:pt idx="3">
                  <c:v>3d</c:v>
                </c:pt>
                <c:pt idx="4">
                  <c:v>3e</c:v>
                </c:pt>
                <c:pt idx="5">
                  <c:v>3f</c:v>
                </c:pt>
                <c:pt idx="6">
                  <c:v>3g</c:v>
                </c:pt>
                <c:pt idx="7">
                  <c:v>3h</c:v>
                </c:pt>
                <c:pt idx="8">
                  <c:v>3i</c:v>
                </c:pt>
                <c:pt idx="9">
                  <c:v>3j</c:v>
                </c:pt>
                <c:pt idx="10">
                  <c:v>3k</c:v>
                </c:pt>
                <c:pt idx="11">
                  <c:v>3l</c:v>
                </c:pt>
                <c:pt idx="12">
                  <c:v>3m</c:v>
                </c:pt>
              </c:strCache>
            </c:strRef>
          </c:xVal>
          <c:yVal>
            <c:numRef>
              <c:f>'24h conv'!$K$5:$K$17</c:f>
              <c:numCache>
                <c:formatCode>0.0</c:formatCode>
                <c:ptCount val="13"/>
                <c:pt idx="1">
                  <c:v>31</c:v>
                </c:pt>
                <c:pt idx="2" formatCode="General">
                  <c:v>99</c:v>
                </c:pt>
                <c:pt idx="4" formatCode="General">
                  <c:v>93.2</c:v>
                </c:pt>
                <c:pt idx="5" formatCode="General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35E-4919-96A4-E6450D7CEF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1198591"/>
        <c:axId val="1551196511"/>
      </c:scatterChart>
      <c:catAx>
        <c:axId val="189827555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898134447"/>
        <c:crosses val="autoZero"/>
        <c:auto val="1"/>
        <c:lblAlgn val="ctr"/>
        <c:lblOffset val="100"/>
        <c:noMultiLvlLbl val="0"/>
      </c:catAx>
      <c:valAx>
        <c:axId val="1898134447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accent6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b="1">
                    <a:solidFill>
                      <a:schemeClr val="accent6"/>
                    </a:solidFill>
                  </a:rPr>
                  <a:t>[Amine] (mM)</a:t>
                </a:r>
              </a:p>
            </c:rich>
          </c:tx>
          <c:layout>
            <c:manualLayout>
              <c:xMode val="edge"/>
              <c:yMode val="edge"/>
              <c:x val="0"/>
              <c:y val="0.262137530399373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accent6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accent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898275551"/>
        <c:crosses val="autoZero"/>
        <c:crossBetween val="between"/>
      </c:valAx>
      <c:valAx>
        <c:axId val="1551196511"/>
        <c:scaling>
          <c:orientation val="minMax"/>
          <c:max val="100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accent5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b="1" i="1">
                    <a:solidFill>
                      <a:schemeClr val="accent5">
                        <a:lumMod val="75000"/>
                      </a:schemeClr>
                    </a:solidFill>
                  </a:rPr>
                  <a:t>ee</a:t>
                </a:r>
                <a:r>
                  <a:rPr lang="nl-NL" b="1" i="0" baseline="0">
                    <a:solidFill>
                      <a:schemeClr val="accent5">
                        <a:lumMod val="75000"/>
                      </a:schemeClr>
                    </a:solidFill>
                  </a:rPr>
                  <a:t> or </a:t>
                </a:r>
                <a:r>
                  <a:rPr lang="nl-NL" b="1" i="1" baseline="0">
                    <a:solidFill>
                      <a:schemeClr val="accent5">
                        <a:lumMod val="75000"/>
                      </a:schemeClr>
                    </a:solidFill>
                  </a:rPr>
                  <a:t>de</a:t>
                </a:r>
                <a:r>
                  <a:rPr lang="nl-NL" b="1">
                    <a:solidFill>
                      <a:schemeClr val="accent5">
                        <a:lumMod val="75000"/>
                      </a:schemeClr>
                    </a:solidFill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0.93643144327960015"/>
              <c:y val="0.310828034483594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accent5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accent5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551198591"/>
        <c:crosses val="max"/>
        <c:crossBetween val="midCat"/>
      </c:valAx>
      <c:valAx>
        <c:axId val="1551198591"/>
        <c:scaling>
          <c:orientation val="minMax"/>
        </c:scaling>
        <c:delete val="1"/>
        <c:axPos val="t"/>
        <c:majorTickMark val="out"/>
        <c:minorTickMark val="none"/>
        <c:tickLblPos val="nextTo"/>
        <c:crossAx val="1551196511"/>
        <c:crosses val="max"/>
        <c:crossBetween val="midCat"/>
      </c:valAx>
      <c:spPr>
        <a:noFill/>
        <a:ln w="3175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6 hours</c:v>
          </c:tx>
          <c:invertIfNegative val="0"/>
          <c:cat>
            <c:strRef>
              <c:f>'2020'!$C$20:$G$20</c:f>
              <c:strCache>
                <c:ptCount val="5"/>
                <c:pt idx="0">
                  <c:v>substrate</c:v>
                </c:pt>
                <c:pt idx="1">
                  <c:v>intermediate</c:v>
                </c:pt>
                <c:pt idx="2">
                  <c:v>product</c:v>
                </c:pt>
                <c:pt idx="3">
                  <c:v>alcohol</c:v>
                </c:pt>
                <c:pt idx="4">
                  <c:v>unknown</c:v>
                </c:pt>
              </c:strCache>
            </c:strRef>
          </c:cat>
          <c:val>
            <c:numRef>
              <c:f>'2020'!$C$17:$G$17</c:f>
              <c:numCache>
                <c:formatCode>General</c:formatCode>
                <c:ptCount val="5"/>
                <c:pt idx="0">
                  <c:v>5.4838481323296921</c:v>
                </c:pt>
                <c:pt idx="1">
                  <c:v>34.387314471790276</c:v>
                </c:pt>
                <c:pt idx="2">
                  <c:v>47.671409581789725</c:v>
                </c:pt>
                <c:pt idx="3">
                  <c:v>0</c:v>
                </c:pt>
                <c:pt idx="4">
                  <c:v>12.457427814090313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31-44B1-B3E0-E1439C5C8DCD}"/>
            </c:ext>
          </c:extLst>
        </c:ser>
        <c:ser>
          <c:idx val="0"/>
          <c:order val="1"/>
          <c:tx>
            <c:v>24 hours</c:v>
          </c:tx>
          <c:invertIfNegative val="0"/>
          <c:cat>
            <c:strRef>
              <c:f>'2020'!$C$20:$G$20</c:f>
              <c:strCache>
                <c:ptCount val="5"/>
                <c:pt idx="0">
                  <c:v>substrate</c:v>
                </c:pt>
                <c:pt idx="1">
                  <c:v>intermediate</c:v>
                </c:pt>
                <c:pt idx="2">
                  <c:v>product</c:v>
                </c:pt>
                <c:pt idx="3">
                  <c:v>alcohol</c:v>
                </c:pt>
                <c:pt idx="4">
                  <c:v>unknown</c:v>
                </c:pt>
              </c:strCache>
            </c:strRef>
          </c:cat>
          <c:val>
            <c:numRef>
              <c:f>'2020'!$C$23:$G$23</c:f>
              <c:numCache>
                <c:formatCode>General</c:formatCode>
                <c:ptCount val="5"/>
                <c:pt idx="0">
                  <c:v>3.3766905573819588</c:v>
                </c:pt>
                <c:pt idx="1">
                  <c:v>18.288989170903694</c:v>
                </c:pt>
                <c:pt idx="2">
                  <c:v>78.334320271714347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31-44B1-B3E0-E1439C5C8D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928512"/>
        <c:axId val="188548224"/>
      </c:barChart>
      <c:catAx>
        <c:axId val="186928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8548224"/>
        <c:crosses val="autoZero"/>
        <c:auto val="1"/>
        <c:lblAlgn val="ctr"/>
        <c:lblOffset val="100"/>
        <c:noMultiLvlLbl val="0"/>
      </c:catAx>
      <c:valAx>
        <c:axId val="18854822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Conversion</a:t>
                </a:r>
                <a:r>
                  <a:rPr lang="nl-NL" baseline="0"/>
                  <a:t> (%)</a:t>
                </a:r>
                <a:endParaRPr lang="nl-NL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69285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6 hours</c:v>
          </c:tx>
          <c:invertIfNegative val="0"/>
          <c:cat>
            <c:strRef>
              <c:f>'2020'!$C$49:$F$49</c:f>
              <c:strCache>
                <c:ptCount val="4"/>
                <c:pt idx="0">
                  <c:v>substrate</c:v>
                </c:pt>
                <c:pt idx="1">
                  <c:v>intermediate</c:v>
                </c:pt>
                <c:pt idx="2">
                  <c:v>product</c:v>
                </c:pt>
                <c:pt idx="3">
                  <c:v>alcohol</c:v>
                </c:pt>
              </c:strCache>
            </c:strRef>
          </c:cat>
          <c:val>
            <c:numRef>
              <c:f>'2020'!$C$46:$F$46</c:f>
              <c:numCache>
                <c:formatCode>General</c:formatCode>
                <c:ptCount val="4"/>
                <c:pt idx="0">
                  <c:v>5.0097192490342266</c:v>
                </c:pt>
                <c:pt idx="1">
                  <c:v>78.519229349671519</c:v>
                </c:pt>
                <c:pt idx="2">
                  <c:v>12.3053074481435</c:v>
                </c:pt>
                <c:pt idx="3">
                  <c:v>4.1657439531507592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B1-42B9-A0D2-7B24530DAAA0}"/>
            </c:ext>
          </c:extLst>
        </c:ser>
        <c:ser>
          <c:idx val="0"/>
          <c:order val="1"/>
          <c:tx>
            <c:v>24 hours</c:v>
          </c:tx>
          <c:invertIfNegative val="0"/>
          <c:cat>
            <c:strRef>
              <c:f>'2020'!$C$49:$F$49</c:f>
              <c:strCache>
                <c:ptCount val="4"/>
                <c:pt idx="0">
                  <c:v>substrate</c:v>
                </c:pt>
                <c:pt idx="1">
                  <c:v>intermediate</c:v>
                </c:pt>
                <c:pt idx="2">
                  <c:v>product</c:v>
                </c:pt>
                <c:pt idx="3">
                  <c:v>alcohol</c:v>
                </c:pt>
              </c:strCache>
            </c:strRef>
          </c:cat>
          <c:val>
            <c:numRef>
              <c:f>'2020'!$C$52:$F$52</c:f>
              <c:numCache>
                <c:formatCode>General</c:formatCode>
                <c:ptCount val="4"/>
                <c:pt idx="0">
                  <c:v>0</c:v>
                </c:pt>
                <c:pt idx="1">
                  <c:v>62.045020984357116</c:v>
                </c:pt>
                <c:pt idx="2">
                  <c:v>20.898893552079358</c:v>
                </c:pt>
                <c:pt idx="3">
                  <c:v>17.056085463563527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B1-42B9-A0D2-7B24530DA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727872"/>
        <c:axId val="85746048"/>
      </c:barChart>
      <c:catAx>
        <c:axId val="85727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5746048"/>
        <c:crosses val="autoZero"/>
        <c:auto val="1"/>
        <c:lblAlgn val="ctr"/>
        <c:lblOffset val="100"/>
        <c:noMultiLvlLbl val="0"/>
      </c:catAx>
      <c:valAx>
        <c:axId val="8574604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Conversion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57278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6 hours</c:v>
          </c:tx>
          <c:invertIfNegative val="0"/>
          <c:val>
            <c:numRef>
              <c:f>'2020'!$C$75:$G$75</c:f>
              <c:numCache>
                <c:formatCode>General</c:formatCode>
                <c:ptCount val="5"/>
                <c:pt idx="0">
                  <c:v>48.687605587457519</c:v>
                </c:pt>
                <c:pt idx="1">
                  <c:v>38.772316322968209</c:v>
                </c:pt>
                <c:pt idx="2">
                  <c:v>5.4915509969863683</c:v>
                </c:pt>
                <c:pt idx="3">
                  <c:v>0</c:v>
                </c:pt>
                <c:pt idx="4">
                  <c:v>7.0485270925879115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7A-474F-94A9-85CFDCCE70CC}"/>
            </c:ext>
          </c:extLst>
        </c:ser>
        <c:ser>
          <c:idx val="0"/>
          <c:order val="1"/>
          <c:tx>
            <c:v>24 hours</c:v>
          </c:tx>
          <c:invertIfNegative val="0"/>
          <c:cat>
            <c:strRef>
              <c:f>'2020'!$C$72:$G$72</c:f>
              <c:strCache>
                <c:ptCount val="5"/>
                <c:pt idx="0">
                  <c:v>substrate</c:v>
                </c:pt>
                <c:pt idx="1">
                  <c:v>intermediate</c:v>
                </c:pt>
                <c:pt idx="2">
                  <c:v>product</c:v>
                </c:pt>
                <c:pt idx="3">
                  <c:v>alcohol</c:v>
                </c:pt>
                <c:pt idx="4">
                  <c:v>unknown</c:v>
                </c:pt>
              </c:strCache>
            </c:strRef>
          </c:cat>
          <c:val>
            <c:numRef>
              <c:f>'2020'!$C$81:$G$81</c:f>
              <c:numCache>
                <c:formatCode>General</c:formatCode>
                <c:ptCount val="5"/>
                <c:pt idx="0">
                  <c:v>7.5985839205744723</c:v>
                </c:pt>
                <c:pt idx="1">
                  <c:v>29.286488056017777</c:v>
                </c:pt>
                <c:pt idx="2">
                  <c:v>27.331561372748286</c:v>
                </c:pt>
                <c:pt idx="3">
                  <c:v>0</c:v>
                </c:pt>
                <c:pt idx="4">
                  <c:v>35.78336665065946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7A-474F-94A9-85CFDCCE7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977216"/>
        <c:axId val="177978752"/>
      </c:barChart>
      <c:catAx>
        <c:axId val="177977216"/>
        <c:scaling>
          <c:orientation val="minMax"/>
        </c:scaling>
        <c:delete val="0"/>
        <c:axPos val="b"/>
        <c:majorTickMark val="out"/>
        <c:minorTickMark val="none"/>
        <c:tickLblPos val="nextTo"/>
        <c:crossAx val="177978752"/>
        <c:crosses val="autoZero"/>
        <c:auto val="1"/>
        <c:lblAlgn val="ctr"/>
        <c:lblOffset val="100"/>
        <c:noMultiLvlLbl val="0"/>
      </c:catAx>
      <c:valAx>
        <c:axId val="177978752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Conversion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7977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6 hours</c:v>
          </c:tx>
          <c:invertIfNegative val="0"/>
          <c:val>
            <c:numRef>
              <c:f>'2020'!$C$104:$G$104</c:f>
              <c:numCache>
                <c:formatCode>General</c:formatCode>
                <c:ptCount val="5"/>
                <c:pt idx="0">
                  <c:v>71.05158527882557</c:v>
                </c:pt>
                <c:pt idx="1">
                  <c:v>7.5843613008461608</c:v>
                </c:pt>
                <c:pt idx="2">
                  <c:v>12.562952390661639</c:v>
                </c:pt>
                <c:pt idx="3">
                  <c:v>0.22581302885105514</c:v>
                </c:pt>
                <c:pt idx="4">
                  <c:v>8.5752880008155774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24-44B5-9735-88896C2F04A0}"/>
            </c:ext>
          </c:extLst>
        </c:ser>
        <c:ser>
          <c:idx val="0"/>
          <c:order val="1"/>
          <c:tx>
            <c:v>24 hours</c:v>
          </c:tx>
          <c:invertIfNegative val="0"/>
          <c:cat>
            <c:strRef>
              <c:f>'2020'!$C$101:$G$101</c:f>
              <c:strCache>
                <c:ptCount val="5"/>
                <c:pt idx="0">
                  <c:v>substrate</c:v>
                </c:pt>
                <c:pt idx="1">
                  <c:v>intermediate</c:v>
                </c:pt>
                <c:pt idx="2">
                  <c:v>product</c:v>
                </c:pt>
                <c:pt idx="3">
                  <c:v>alcohol</c:v>
                </c:pt>
                <c:pt idx="4">
                  <c:v>unknown</c:v>
                </c:pt>
              </c:strCache>
            </c:strRef>
          </c:cat>
          <c:val>
            <c:numRef>
              <c:f>'2020'!$C$110:$G$110</c:f>
              <c:numCache>
                <c:formatCode>General</c:formatCode>
                <c:ptCount val="5"/>
                <c:pt idx="0">
                  <c:v>0.50070939132315795</c:v>
                </c:pt>
                <c:pt idx="1">
                  <c:v>3.0386125196434595</c:v>
                </c:pt>
                <c:pt idx="2">
                  <c:v>74.127894030297057</c:v>
                </c:pt>
                <c:pt idx="3">
                  <c:v>2.9749899794499197</c:v>
                </c:pt>
                <c:pt idx="4">
                  <c:v>19.357794079286407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24-44B5-9735-88896C2F04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885248"/>
        <c:axId val="186886784"/>
      </c:barChart>
      <c:catAx>
        <c:axId val="186885248"/>
        <c:scaling>
          <c:orientation val="minMax"/>
        </c:scaling>
        <c:delete val="0"/>
        <c:axPos val="b"/>
        <c:majorTickMark val="out"/>
        <c:minorTickMark val="none"/>
        <c:tickLblPos val="nextTo"/>
        <c:crossAx val="186886784"/>
        <c:crosses val="autoZero"/>
        <c:auto val="1"/>
        <c:lblAlgn val="ctr"/>
        <c:lblOffset val="100"/>
        <c:noMultiLvlLbl val="0"/>
      </c:catAx>
      <c:valAx>
        <c:axId val="18688678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Conversion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68852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v>6 hours</c:v>
          </c:tx>
          <c:invertIfNegative val="0"/>
          <c:val>
            <c:numRef>
              <c:f>'2020'!$C$132:$G$132</c:f>
              <c:numCache>
                <c:formatCode>General</c:formatCode>
                <c:ptCount val="5"/>
                <c:pt idx="0">
                  <c:v>27.528915812033937</c:v>
                </c:pt>
                <c:pt idx="1">
                  <c:v>25.888729475530049</c:v>
                </c:pt>
                <c:pt idx="2">
                  <c:v>37.116743716456774</c:v>
                </c:pt>
                <c:pt idx="3">
                  <c:v>2.0050658022920098</c:v>
                </c:pt>
                <c:pt idx="4">
                  <c:v>7.4605451936872305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22-44AC-B335-0DAA9B9A1128}"/>
            </c:ext>
          </c:extLst>
        </c:ser>
        <c:ser>
          <c:idx val="0"/>
          <c:order val="1"/>
          <c:tx>
            <c:v>24 hours</c:v>
          </c:tx>
          <c:invertIfNegative val="0"/>
          <c:cat>
            <c:strRef>
              <c:f>'2020'!$C$129:$G$129</c:f>
              <c:strCache>
                <c:ptCount val="5"/>
                <c:pt idx="0">
                  <c:v>substrate</c:v>
                </c:pt>
                <c:pt idx="1">
                  <c:v>intermediate</c:v>
                </c:pt>
                <c:pt idx="2">
                  <c:v>product</c:v>
                </c:pt>
                <c:pt idx="3">
                  <c:v>alcohol</c:v>
                </c:pt>
                <c:pt idx="4">
                  <c:v>unknown</c:v>
                </c:pt>
              </c:strCache>
            </c:strRef>
          </c:cat>
          <c:val>
            <c:numRef>
              <c:f>'2020'!$C$138:$G$138</c:f>
              <c:numCache>
                <c:formatCode>General</c:formatCode>
                <c:ptCount val="5"/>
                <c:pt idx="0">
                  <c:v>12.815185237357374</c:v>
                </c:pt>
                <c:pt idx="1">
                  <c:v>4.6291731229750672</c:v>
                </c:pt>
                <c:pt idx="2">
                  <c:v>74.661924214678123</c:v>
                </c:pt>
                <c:pt idx="3">
                  <c:v>2.0566276940414143</c:v>
                </c:pt>
                <c:pt idx="4">
                  <c:v>5.837089730948021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22-44AC-B335-0DAA9B9A11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950848"/>
        <c:axId val="85952384"/>
      </c:barChart>
      <c:catAx>
        <c:axId val="85950848"/>
        <c:scaling>
          <c:orientation val="minMax"/>
        </c:scaling>
        <c:delete val="0"/>
        <c:axPos val="b"/>
        <c:majorTickMark val="out"/>
        <c:minorTickMark val="none"/>
        <c:tickLblPos val="nextTo"/>
        <c:crossAx val="85952384"/>
        <c:crosses val="autoZero"/>
        <c:auto val="1"/>
        <c:lblAlgn val="ctr"/>
        <c:lblOffset val="100"/>
        <c:noMultiLvlLbl val="0"/>
      </c:catAx>
      <c:valAx>
        <c:axId val="8595238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Conversion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5950848"/>
        <c:crosses val="autoZero"/>
        <c:crossBetween val="between"/>
        <c:majorUnit val="10"/>
      </c:valAx>
      <c:spPr>
        <a:ln>
          <a:noFill/>
        </a:ln>
      </c:spPr>
    </c:plotArea>
    <c:legend>
      <c:legendPos val="r"/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v>6 hours</c:v>
          </c:tx>
          <c:invertIfNegative val="0"/>
          <c:val>
            <c:numRef>
              <c:f>'2020'!$C$161:$E$161</c:f>
              <c:numCache>
                <c:formatCode>General</c:formatCode>
                <c:ptCount val="3"/>
                <c:pt idx="0">
                  <c:v>4.3104426143968784</c:v>
                </c:pt>
                <c:pt idx="1">
                  <c:v>93.08287393089681</c:v>
                </c:pt>
                <c:pt idx="2">
                  <c:v>2.6066834547063227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98-4015-9778-AEA1A6715B94}"/>
            </c:ext>
          </c:extLst>
        </c:ser>
        <c:ser>
          <c:idx val="0"/>
          <c:order val="1"/>
          <c:tx>
            <c:v>24 hours</c:v>
          </c:tx>
          <c:invertIfNegative val="0"/>
          <c:cat>
            <c:strRef>
              <c:f>'2020'!$C$158:$E$158</c:f>
              <c:strCache>
                <c:ptCount val="3"/>
                <c:pt idx="0">
                  <c:v>substrate</c:v>
                </c:pt>
                <c:pt idx="1">
                  <c:v>intermediate</c:v>
                </c:pt>
                <c:pt idx="2">
                  <c:v>product</c:v>
                </c:pt>
              </c:strCache>
            </c:strRef>
          </c:cat>
          <c:val>
            <c:numRef>
              <c:f>'2020'!$C$167:$E$167</c:f>
              <c:numCache>
                <c:formatCode>General</c:formatCode>
                <c:ptCount val="3"/>
                <c:pt idx="0">
                  <c:v>2.1197953638655669</c:v>
                </c:pt>
                <c:pt idx="1">
                  <c:v>91.768046410300343</c:v>
                </c:pt>
                <c:pt idx="2">
                  <c:v>6.1121582258340883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98-4015-9778-AEA1A6715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971520"/>
        <c:axId val="90973312"/>
      </c:barChart>
      <c:catAx>
        <c:axId val="90971520"/>
        <c:scaling>
          <c:orientation val="minMax"/>
        </c:scaling>
        <c:delete val="0"/>
        <c:axPos val="b"/>
        <c:majorTickMark val="out"/>
        <c:minorTickMark val="none"/>
        <c:tickLblPos val="nextTo"/>
        <c:crossAx val="90973312"/>
        <c:crosses val="autoZero"/>
        <c:auto val="1"/>
        <c:lblAlgn val="ctr"/>
        <c:lblOffset val="100"/>
        <c:noMultiLvlLbl val="0"/>
      </c:catAx>
      <c:valAx>
        <c:axId val="909733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Conversion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09715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v>6 hours</c:v>
          </c:tx>
          <c:invertIfNegative val="0"/>
          <c:val>
            <c:numRef>
              <c:f>'2020'!$M$17:$Q$17</c:f>
              <c:numCache>
                <c:formatCode>General</c:formatCode>
                <c:ptCount val="5"/>
                <c:pt idx="0">
                  <c:v>17.078566844112206</c:v>
                </c:pt>
                <c:pt idx="1">
                  <c:v>3.4567901234567899</c:v>
                </c:pt>
                <c:pt idx="2">
                  <c:v>5.1655529127496509</c:v>
                </c:pt>
                <c:pt idx="3">
                  <c:v>0</c:v>
                </c:pt>
                <c:pt idx="4">
                  <c:v>74.299090119681352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FA-4B1A-A3E6-1B1647EE9490}"/>
            </c:ext>
          </c:extLst>
        </c:ser>
        <c:ser>
          <c:idx val="0"/>
          <c:order val="1"/>
          <c:tx>
            <c:v>24 hours</c:v>
          </c:tx>
          <c:invertIfNegative val="0"/>
          <c:cat>
            <c:strRef>
              <c:f>'2020'!$M$14:$Q$14</c:f>
              <c:strCache>
                <c:ptCount val="5"/>
                <c:pt idx="0">
                  <c:v>substrate</c:v>
                </c:pt>
                <c:pt idx="1">
                  <c:v>intermediate</c:v>
                </c:pt>
                <c:pt idx="2">
                  <c:v>product</c:v>
                </c:pt>
                <c:pt idx="3">
                  <c:v>alcohol</c:v>
                </c:pt>
                <c:pt idx="4">
                  <c:v>unknown</c:v>
                </c:pt>
              </c:strCache>
            </c:strRef>
          </c:cat>
          <c:val>
            <c:numRef>
              <c:f>'2020'!$M$23:$Q$23</c:f>
              <c:numCache>
                <c:formatCode>General</c:formatCode>
                <c:ptCount val="5"/>
                <c:pt idx="0">
                  <c:v>0</c:v>
                </c:pt>
                <c:pt idx="1">
                  <c:v>1.6043550895788929</c:v>
                </c:pt>
                <c:pt idx="2">
                  <c:v>10.407665572133572</c:v>
                </c:pt>
                <c:pt idx="3">
                  <c:v>0</c:v>
                </c:pt>
                <c:pt idx="4">
                  <c:v>87.987979338287531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FA-4B1A-A3E6-1B1647EE94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999424"/>
        <c:axId val="91005312"/>
      </c:barChart>
      <c:catAx>
        <c:axId val="90999424"/>
        <c:scaling>
          <c:orientation val="minMax"/>
        </c:scaling>
        <c:delete val="0"/>
        <c:axPos val="b"/>
        <c:majorTickMark val="out"/>
        <c:minorTickMark val="none"/>
        <c:tickLblPos val="nextTo"/>
        <c:crossAx val="91005312"/>
        <c:crosses val="autoZero"/>
        <c:auto val="1"/>
        <c:lblAlgn val="ctr"/>
        <c:lblOffset val="100"/>
        <c:noMultiLvlLbl val="0"/>
      </c:catAx>
      <c:valAx>
        <c:axId val="91005312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Conversion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09994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v>6 hours</c:v>
          </c:tx>
          <c:invertIfNegative val="0"/>
          <c:val>
            <c:numRef>
              <c:f>'2020'!$C$191:$E$191</c:f>
              <c:numCache>
                <c:formatCode>General</c:formatCode>
                <c:ptCount val="3"/>
                <c:pt idx="0">
                  <c:v>40.2462643689095</c:v>
                </c:pt>
                <c:pt idx="1">
                  <c:v>54.351672520138351</c:v>
                </c:pt>
                <c:pt idx="2">
                  <c:v>5.4020631109521435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EB-406F-91ED-138429F1377A}"/>
            </c:ext>
          </c:extLst>
        </c:ser>
        <c:ser>
          <c:idx val="0"/>
          <c:order val="1"/>
          <c:tx>
            <c:v>24 hours</c:v>
          </c:tx>
          <c:invertIfNegative val="0"/>
          <c:cat>
            <c:strRef>
              <c:f>'2020'!$C$188:$E$188</c:f>
              <c:strCache>
                <c:ptCount val="3"/>
                <c:pt idx="0">
                  <c:v>substrate</c:v>
                </c:pt>
                <c:pt idx="1">
                  <c:v>intermediate</c:v>
                </c:pt>
                <c:pt idx="2">
                  <c:v>product</c:v>
                </c:pt>
              </c:strCache>
            </c:strRef>
          </c:cat>
          <c:val>
            <c:numRef>
              <c:f>'2020'!$C$197:$E$197</c:f>
              <c:numCache>
                <c:formatCode>General</c:formatCode>
                <c:ptCount val="3"/>
                <c:pt idx="0">
                  <c:v>6.1214534436397958</c:v>
                </c:pt>
                <c:pt idx="1">
                  <c:v>87.267694113727757</c:v>
                </c:pt>
                <c:pt idx="2">
                  <c:v>6.610852442632444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EB-406F-91ED-138429F1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027328"/>
        <c:axId val="91028864"/>
      </c:barChart>
      <c:catAx>
        <c:axId val="91027328"/>
        <c:scaling>
          <c:orientation val="minMax"/>
        </c:scaling>
        <c:delete val="0"/>
        <c:axPos val="b"/>
        <c:majorTickMark val="out"/>
        <c:minorTickMark val="none"/>
        <c:tickLblPos val="nextTo"/>
        <c:crossAx val="91028864"/>
        <c:crosses val="autoZero"/>
        <c:auto val="1"/>
        <c:lblAlgn val="ctr"/>
        <c:lblOffset val="100"/>
        <c:noMultiLvlLbl val="0"/>
      </c:catAx>
      <c:valAx>
        <c:axId val="91028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Conversion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10273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Sheet1!$E$36</c:f>
              <c:strCache>
                <c:ptCount val="1"/>
                <c:pt idx="0">
                  <c:v>1a</c:v>
                </c:pt>
              </c:strCache>
            </c:strRef>
          </c:tx>
          <c:invertIfNegative val="0"/>
          <c:cat>
            <c:strRef>
              <c:f>Sheet1!$F$35:$I$35</c:f>
              <c:strCache>
                <c:ptCount val="4"/>
                <c:pt idx="0">
                  <c:v>substrate</c:v>
                </c:pt>
                <c:pt idx="1">
                  <c:v>intermediate</c:v>
                </c:pt>
                <c:pt idx="2">
                  <c:v>amine</c:v>
                </c:pt>
                <c:pt idx="3">
                  <c:v>alcohol</c:v>
                </c:pt>
              </c:strCache>
            </c:strRef>
          </c:cat>
          <c:val>
            <c:numRef>
              <c:f>Sheet1!$F$36:$I$36</c:f>
              <c:numCache>
                <c:formatCode>General</c:formatCode>
                <c:ptCount val="4"/>
                <c:pt idx="0">
                  <c:v>24</c:v>
                </c:pt>
                <c:pt idx="1">
                  <c:v>62</c:v>
                </c:pt>
                <c:pt idx="2">
                  <c:v>12</c:v>
                </c:pt>
                <c:pt idx="3">
                  <c:v>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38-4CDC-A4E6-E2C167476CF2}"/>
            </c:ext>
          </c:extLst>
        </c:ser>
        <c:ser>
          <c:idx val="1"/>
          <c:order val="1"/>
          <c:tx>
            <c:strRef>
              <c:f>Sheet1!$E$37</c:f>
              <c:strCache>
                <c:ptCount val="1"/>
                <c:pt idx="0">
                  <c:v>1d</c:v>
                </c:pt>
              </c:strCache>
            </c:strRef>
          </c:tx>
          <c:invertIfNegative val="0"/>
          <c:cat>
            <c:strRef>
              <c:f>Sheet1!$F$35:$I$35</c:f>
              <c:strCache>
                <c:ptCount val="4"/>
                <c:pt idx="0">
                  <c:v>substrate</c:v>
                </c:pt>
                <c:pt idx="1">
                  <c:v>intermediate</c:v>
                </c:pt>
                <c:pt idx="2">
                  <c:v>amine</c:v>
                </c:pt>
                <c:pt idx="3">
                  <c:v>alcohol</c:v>
                </c:pt>
              </c:strCache>
            </c:strRef>
          </c:cat>
          <c:val>
            <c:numRef>
              <c:f>Sheet1!$F$37:$I$37</c:f>
              <c:numCache>
                <c:formatCode>General</c:formatCode>
                <c:ptCount val="4"/>
                <c:pt idx="0">
                  <c:v>14</c:v>
                </c:pt>
                <c:pt idx="1">
                  <c:v>45</c:v>
                </c:pt>
                <c:pt idx="2">
                  <c:v>41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38-4CDC-A4E6-E2C167476C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9683584"/>
        <c:axId val="169685760"/>
      </c:barChart>
      <c:catAx>
        <c:axId val="169683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compound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69685760"/>
        <c:crosses val="autoZero"/>
        <c:auto val="1"/>
        <c:lblAlgn val="ctr"/>
        <c:lblOffset val="100"/>
        <c:noMultiLvlLbl val="0"/>
      </c:catAx>
      <c:valAx>
        <c:axId val="169685760"/>
        <c:scaling>
          <c:orientation val="minMax"/>
          <c:max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Conversion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9683584"/>
        <c:crosses val="autoZero"/>
        <c:crossBetween val="between"/>
        <c:majorUnit val="20"/>
        <c:minorUnit val="10"/>
      </c:valAx>
      <c:spPr>
        <a:ln>
          <a:solidFill>
            <a:sysClr val="windowText" lastClr="000000"/>
          </a:solidFill>
        </a:ln>
      </c:spPr>
    </c:plotArea>
    <c:legend>
      <c:legendPos val="tr"/>
      <c:layout>
        <c:manualLayout>
          <c:xMode val="edge"/>
          <c:yMode val="edge"/>
          <c:x val="0.86580686789151351"/>
          <c:y val="6.9444444444444448E-2"/>
          <c:w val="7.5859798775153101E-2"/>
          <c:h val="0.16743438320209975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6 hours</c:v>
          </c:tx>
          <c:invertIfNegative val="0"/>
          <c:cat>
            <c:strRef>
              <c:f>Sheet1!$F$18:$I$18</c:f>
              <c:strCache>
                <c:ptCount val="4"/>
                <c:pt idx="0">
                  <c:v>substrate</c:v>
                </c:pt>
                <c:pt idx="1">
                  <c:v>intermediate</c:v>
                </c:pt>
                <c:pt idx="2">
                  <c:v>amine</c:v>
                </c:pt>
                <c:pt idx="3">
                  <c:v>alcohol</c:v>
                </c:pt>
              </c:strCache>
            </c:strRef>
          </c:cat>
          <c:val>
            <c:numRef>
              <c:f>Sheet1!$F$36:$I$36</c:f>
              <c:numCache>
                <c:formatCode>General</c:formatCode>
                <c:ptCount val="4"/>
                <c:pt idx="0">
                  <c:v>24</c:v>
                </c:pt>
                <c:pt idx="1">
                  <c:v>62</c:v>
                </c:pt>
                <c:pt idx="2">
                  <c:v>12</c:v>
                </c:pt>
                <c:pt idx="3">
                  <c:v>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C4-4C8D-B687-23CFDDDABFC6}"/>
            </c:ext>
          </c:extLst>
        </c:ser>
        <c:ser>
          <c:idx val="0"/>
          <c:order val="1"/>
          <c:tx>
            <c:v>24 hours</c:v>
          </c:tx>
          <c:invertIfNegative val="0"/>
          <c:cat>
            <c:strRef>
              <c:f>Sheet1!$F$18:$I$18</c:f>
              <c:strCache>
                <c:ptCount val="4"/>
                <c:pt idx="0">
                  <c:v>substrate</c:v>
                </c:pt>
                <c:pt idx="1">
                  <c:v>intermediate</c:v>
                </c:pt>
                <c:pt idx="2">
                  <c:v>amine</c:v>
                </c:pt>
                <c:pt idx="3">
                  <c:v>alcohol</c:v>
                </c:pt>
              </c:strCache>
            </c:strRef>
          </c:cat>
          <c:val>
            <c:numRef>
              <c:f>Sheet1!$F$19:$I$19</c:f>
              <c:numCache>
                <c:formatCode>General</c:formatCode>
                <c:ptCount val="4"/>
                <c:pt idx="0">
                  <c:v>0</c:v>
                </c:pt>
                <c:pt idx="1">
                  <c:v>50</c:v>
                </c:pt>
                <c:pt idx="2">
                  <c:v>45</c:v>
                </c:pt>
                <c:pt idx="3">
                  <c:v>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C4-4C8D-B687-23CFDDDABF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9699584"/>
        <c:axId val="169705856"/>
      </c:barChart>
      <c:catAx>
        <c:axId val="16969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Conpound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69705856"/>
        <c:crosses val="autoZero"/>
        <c:auto val="1"/>
        <c:lblAlgn val="ctr"/>
        <c:lblOffset val="100"/>
        <c:noMultiLvlLbl val="0"/>
      </c:catAx>
      <c:valAx>
        <c:axId val="1697058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Conversion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96995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6 hours</c:v>
          </c:tx>
          <c:invertIfNegative val="0"/>
          <c:cat>
            <c:strRef>
              <c:f>Sheet1!$F$18:$I$18</c:f>
              <c:strCache>
                <c:ptCount val="4"/>
                <c:pt idx="0">
                  <c:v>substrate</c:v>
                </c:pt>
                <c:pt idx="1">
                  <c:v>intermediate</c:v>
                </c:pt>
                <c:pt idx="2">
                  <c:v>amine</c:v>
                </c:pt>
                <c:pt idx="3">
                  <c:v>alcohol</c:v>
                </c:pt>
              </c:strCache>
            </c:strRef>
          </c:cat>
          <c:val>
            <c:numRef>
              <c:f>Sheet1!$F$37:$I$37</c:f>
              <c:numCache>
                <c:formatCode>General</c:formatCode>
                <c:ptCount val="4"/>
                <c:pt idx="0">
                  <c:v>14</c:v>
                </c:pt>
                <c:pt idx="1">
                  <c:v>45</c:v>
                </c:pt>
                <c:pt idx="2">
                  <c:v>41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BE-4974-9106-F881DA8DD534}"/>
            </c:ext>
          </c:extLst>
        </c:ser>
        <c:ser>
          <c:idx val="0"/>
          <c:order val="1"/>
          <c:tx>
            <c:v>24 hours</c:v>
          </c:tx>
          <c:invertIfNegative val="0"/>
          <c:cat>
            <c:strRef>
              <c:f>Sheet1!$F$18:$I$18</c:f>
              <c:strCache>
                <c:ptCount val="4"/>
                <c:pt idx="0">
                  <c:v>substrate</c:v>
                </c:pt>
                <c:pt idx="1">
                  <c:v>intermediate</c:v>
                </c:pt>
                <c:pt idx="2">
                  <c:v>amine</c:v>
                </c:pt>
                <c:pt idx="3">
                  <c:v>alcohol</c:v>
                </c:pt>
              </c:strCache>
            </c:strRef>
          </c:cat>
          <c:val>
            <c:numRef>
              <c:f>Sheet1!$F$20:$I$20</c:f>
              <c:numCache>
                <c:formatCode>General</c:formatCode>
                <c:ptCount val="4"/>
                <c:pt idx="0">
                  <c:v>8.6</c:v>
                </c:pt>
                <c:pt idx="1">
                  <c:v>23</c:v>
                </c:pt>
                <c:pt idx="2">
                  <c:v>66</c:v>
                </c:pt>
                <c:pt idx="3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BE-4974-9106-F881DA8DD5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78912"/>
        <c:axId val="177881088"/>
      </c:barChart>
      <c:catAx>
        <c:axId val="17787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Compound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77881088"/>
        <c:crosses val="autoZero"/>
        <c:auto val="1"/>
        <c:lblAlgn val="ctr"/>
        <c:lblOffset val="100"/>
        <c:noMultiLvlLbl val="0"/>
      </c:catAx>
      <c:valAx>
        <c:axId val="177881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Conversion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7878912"/>
        <c:crosses val="autoZero"/>
        <c:crossBetween val="between"/>
        <c:majorUnit val="10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24 hours</c:v>
          </c:tx>
          <c:invertIfNegative val="0"/>
          <c:cat>
            <c:strRef>
              <c:f>Sheet1!$F$18:$I$18</c:f>
              <c:strCache>
                <c:ptCount val="4"/>
                <c:pt idx="0">
                  <c:v>substrate</c:v>
                </c:pt>
                <c:pt idx="1">
                  <c:v>intermediate</c:v>
                </c:pt>
                <c:pt idx="2">
                  <c:v>amine</c:v>
                </c:pt>
                <c:pt idx="3">
                  <c:v>alcohol</c:v>
                </c:pt>
              </c:strCache>
            </c:strRef>
          </c:cat>
          <c:val>
            <c:numRef>
              <c:f>Sheet1!$F$21:$I$21</c:f>
              <c:numCache>
                <c:formatCode>General</c:formatCode>
                <c:ptCount val="4"/>
                <c:pt idx="0">
                  <c:v>0.2</c:v>
                </c:pt>
                <c:pt idx="1">
                  <c:v>1.5</c:v>
                </c:pt>
                <c:pt idx="2">
                  <c:v>55</c:v>
                </c:pt>
                <c:pt idx="3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08-45B3-8FB4-DFFDFFE0D6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97856"/>
        <c:axId val="177899776"/>
      </c:barChart>
      <c:catAx>
        <c:axId val="17789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Compound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77899776"/>
        <c:crosses val="autoZero"/>
        <c:auto val="1"/>
        <c:lblAlgn val="ctr"/>
        <c:lblOffset val="100"/>
        <c:noMultiLvlLbl val="0"/>
      </c:catAx>
      <c:valAx>
        <c:axId val="1778997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Conversion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78978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6 hours</c:v>
          </c:tx>
          <c:invertIfNegative val="0"/>
          <c:val>
            <c:numRef>
              <c:f>Sheet1!$F$38:$I$38</c:f>
              <c:numCache>
                <c:formatCode>General</c:formatCode>
                <c:ptCount val="4"/>
                <c:pt idx="0">
                  <c:v>38</c:v>
                </c:pt>
                <c:pt idx="1">
                  <c:v>37</c:v>
                </c:pt>
                <c:pt idx="2">
                  <c:v>25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82-45F5-9564-CBC27F59FA81}"/>
            </c:ext>
          </c:extLst>
        </c:ser>
        <c:ser>
          <c:idx val="0"/>
          <c:order val="1"/>
          <c:tx>
            <c:v>24 hours</c:v>
          </c:tx>
          <c:invertIfNegative val="0"/>
          <c:cat>
            <c:strRef>
              <c:f>Sheet1!$F$18:$I$18</c:f>
              <c:strCache>
                <c:ptCount val="4"/>
                <c:pt idx="0">
                  <c:v>substrate</c:v>
                </c:pt>
                <c:pt idx="1">
                  <c:v>intermediate</c:v>
                </c:pt>
                <c:pt idx="2">
                  <c:v>amine</c:v>
                </c:pt>
                <c:pt idx="3">
                  <c:v>alcohol</c:v>
                </c:pt>
              </c:strCache>
            </c:strRef>
          </c:cat>
          <c:val>
            <c:numRef>
              <c:f>Sheet1!$F$22:$I$22</c:f>
              <c:numCache>
                <c:formatCode>General</c:formatCode>
                <c:ptCount val="4"/>
                <c:pt idx="0">
                  <c:v>14</c:v>
                </c:pt>
                <c:pt idx="1">
                  <c:v>60</c:v>
                </c:pt>
                <c:pt idx="2">
                  <c:v>27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82-45F5-9564-CBC27F59FA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938432"/>
        <c:axId val="177940352"/>
      </c:barChart>
      <c:catAx>
        <c:axId val="17793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Compound</a:t>
                </a:r>
              </a:p>
            </c:rich>
          </c:tx>
          <c:overlay val="0"/>
        </c:title>
        <c:majorTickMark val="out"/>
        <c:minorTickMark val="none"/>
        <c:tickLblPos val="nextTo"/>
        <c:crossAx val="177940352"/>
        <c:crosses val="autoZero"/>
        <c:auto val="1"/>
        <c:lblAlgn val="ctr"/>
        <c:lblOffset val="100"/>
        <c:noMultiLvlLbl val="0"/>
      </c:catAx>
      <c:valAx>
        <c:axId val="1779403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Conversion</a:t>
                </a:r>
                <a:r>
                  <a:rPr lang="nl-NL" baseline="0"/>
                  <a:t> (%)</a:t>
                </a:r>
                <a:endParaRPr lang="nl-NL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79384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6h reaction</c:v>
          </c:tx>
          <c:invertIfNegative val="0"/>
          <c:cat>
            <c:strRef>
              <c:f>'700 mM'!$D$6:$G$6</c:f>
              <c:strCache>
                <c:ptCount val="4"/>
                <c:pt idx="0">
                  <c:v>substrate</c:v>
                </c:pt>
                <c:pt idx="1">
                  <c:v>intermediate</c:v>
                </c:pt>
                <c:pt idx="2">
                  <c:v>amine</c:v>
                </c:pt>
                <c:pt idx="3">
                  <c:v>alcohol</c:v>
                </c:pt>
              </c:strCache>
            </c:strRef>
          </c:cat>
          <c:val>
            <c:numRef>
              <c:f>'700 mM'!$D$7:$G$7</c:f>
              <c:numCache>
                <c:formatCode>General</c:formatCode>
                <c:ptCount val="4"/>
                <c:pt idx="0">
                  <c:v>74</c:v>
                </c:pt>
                <c:pt idx="1">
                  <c:v>0.9</c:v>
                </c:pt>
                <c:pt idx="2">
                  <c:v>2.1</c:v>
                </c:pt>
                <c:pt idx="3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D7-4F8E-B9C1-16385122FF84}"/>
            </c:ext>
          </c:extLst>
        </c:ser>
        <c:ser>
          <c:idx val="1"/>
          <c:order val="1"/>
          <c:tx>
            <c:v>24 h reaction</c:v>
          </c:tx>
          <c:invertIfNegative val="0"/>
          <c:val>
            <c:numRef>
              <c:f>'700 mM'!$D$8:$G$8</c:f>
              <c:numCache>
                <c:formatCode>General</c:formatCode>
                <c:ptCount val="4"/>
                <c:pt idx="0">
                  <c:v>54</c:v>
                </c:pt>
                <c:pt idx="1">
                  <c:v>8.3000000000000007</c:v>
                </c:pt>
                <c:pt idx="2">
                  <c:v>20</c:v>
                </c:pt>
                <c:pt idx="3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D7-4F8E-B9C1-16385122FF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061312"/>
        <c:axId val="178063232"/>
      </c:barChart>
      <c:catAx>
        <c:axId val="17806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compound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78063232"/>
        <c:crosses val="autoZero"/>
        <c:auto val="1"/>
        <c:lblAlgn val="ctr"/>
        <c:lblOffset val="100"/>
        <c:noMultiLvlLbl val="0"/>
      </c:catAx>
      <c:valAx>
        <c:axId val="178063232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Conversion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8061312"/>
        <c:crosses val="autoZero"/>
        <c:crossBetween val="between"/>
        <c:majorUnit val="20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6 h reaction</c:v>
          </c:tx>
          <c:invertIfNegative val="0"/>
          <c:cat>
            <c:strRef>
              <c:f>'700 mM'!$D$28:$G$28</c:f>
              <c:strCache>
                <c:ptCount val="4"/>
                <c:pt idx="0">
                  <c:v>substrate</c:v>
                </c:pt>
                <c:pt idx="1">
                  <c:v>intermediate</c:v>
                </c:pt>
                <c:pt idx="2">
                  <c:v>amine</c:v>
                </c:pt>
                <c:pt idx="3">
                  <c:v>alcohol</c:v>
                </c:pt>
              </c:strCache>
            </c:strRef>
          </c:cat>
          <c:val>
            <c:numRef>
              <c:f>'700 mM'!$D$29:$G$29</c:f>
              <c:numCache>
                <c:formatCode>General</c:formatCode>
                <c:ptCount val="4"/>
                <c:pt idx="0">
                  <c:v>64</c:v>
                </c:pt>
                <c:pt idx="1">
                  <c:v>0</c:v>
                </c:pt>
                <c:pt idx="2">
                  <c:v>0</c:v>
                </c:pt>
                <c:pt idx="3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FD-4615-8F63-D04635D00073}"/>
            </c:ext>
          </c:extLst>
        </c:ser>
        <c:ser>
          <c:idx val="1"/>
          <c:order val="1"/>
          <c:tx>
            <c:v>24 h reaction</c:v>
          </c:tx>
          <c:invertIfNegative val="0"/>
          <c:cat>
            <c:strRef>
              <c:f>'700 mM'!$D$28:$G$28</c:f>
              <c:strCache>
                <c:ptCount val="4"/>
                <c:pt idx="0">
                  <c:v>substrate</c:v>
                </c:pt>
                <c:pt idx="1">
                  <c:v>intermediate</c:v>
                </c:pt>
                <c:pt idx="2">
                  <c:v>amine</c:v>
                </c:pt>
                <c:pt idx="3">
                  <c:v>alcohol</c:v>
                </c:pt>
              </c:strCache>
            </c:strRef>
          </c:cat>
          <c:val>
            <c:numRef>
              <c:f>'700 mM'!$D$30:$G$30</c:f>
              <c:numCache>
                <c:formatCode>General</c:formatCode>
                <c:ptCount val="4"/>
                <c:pt idx="0">
                  <c:v>28</c:v>
                </c:pt>
                <c:pt idx="1">
                  <c:v>0</c:v>
                </c:pt>
                <c:pt idx="2">
                  <c:v>5</c:v>
                </c:pt>
                <c:pt idx="3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FD-4615-8F63-D04635D000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077056"/>
        <c:axId val="178103808"/>
      </c:barChart>
      <c:catAx>
        <c:axId val="178077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compound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78103808"/>
        <c:crosses val="autoZero"/>
        <c:auto val="1"/>
        <c:lblAlgn val="ctr"/>
        <c:lblOffset val="100"/>
        <c:noMultiLvlLbl val="0"/>
      </c:catAx>
      <c:valAx>
        <c:axId val="17810380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Conversion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8077056"/>
        <c:crosses val="autoZero"/>
        <c:crossBetween val="between"/>
        <c:majorUnit val="10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6 hours</c:v>
          </c:tx>
          <c:invertIfNegative val="0"/>
          <c:cat>
            <c:strRef>
              <c:f>'700 mM'!$D$49:$G$49</c:f>
              <c:strCache>
                <c:ptCount val="4"/>
                <c:pt idx="0">
                  <c:v>substrate</c:v>
                </c:pt>
                <c:pt idx="1">
                  <c:v>intermediate</c:v>
                </c:pt>
                <c:pt idx="2">
                  <c:v>amine</c:v>
                </c:pt>
                <c:pt idx="3">
                  <c:v>alcohol</c:v>
                </c:pt>
              </c:strCache>
            </c:strRef>
          </c:cat>
          <c:val>
            <c:numRef>
              <c:f>'700 mM'!$D$50:$G$50</c:f>
              <c:numCache>
                <c:formatCode>General</c:formatCode>
                <c:ptCount val="4"/>
                <c:pt idx="0">
                  <c:v>43</c:v>
                </c:pt>
                <c:pt idx="1">
                  <c:v>19</c:v>
                </c:pt>
                <c:pt idx="2">
                  <c:v>38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9B-4F3C-A7B3-6571B92778E6}"/>
            </c:ext>
          </c:extLst>
        </c:ser>
        <c:ser>
          <c:idx val="0"/>
          <c:order val="1"/>
          <c:tx>
            <c:v>24 hours</c:v>
          </c:tx>
          <c:invertIfNegative val="0"/>
          <c:cat>
            <c:strRef>
              <c:f>'700 mM'!$D$49:$G$49</c:f>
              <c:strCache>
                <c:ptCount val="4"/>
                <c:pt idx="0">
                  <c:v>substrate</c:v>
                </c:pt>
                <c:pt idx="1">
                  <c:v>intermediate</c:v>
                </c:pt>
                <c:pt idx="2">
                  <c:v>amine</c:v>
                </c:pt>
                <c:pt idx="3">
                  <c:v>alcohol</c:v>
                </c:pt>
              </c:strCache>
            </c:strRef>
          </c:cat>
          <c:val>
            <c:numRef>
              <c:f>'700 mM'!$D$51:$G$51</c:f>
              <c:numCache>
                <c:formatCode>General</c:formatCode>
                <c:ptCount val="4"/>
                <c:pt idx="0">
                  <c:v>13</c:v>
                </c:pt>
                <c:pt idx="1">
                  <c:v>18</c:v>
                </c:pt>
                <c:pt idx="2">
                  <c:v>68</c:v>
                </c:pt>
                <c:pt idx="3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9B-4F3C-A7B3-6571B92778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721536"/>
        <c:axId val="182727808"/>
      </c:barChart>
      <c:catAx>
        <c:axId val="18272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Compound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82727808"/>
        <c:crosses val="autoZero"/>
        <c:auto val="1"/>
        <c:lblAlgn val="ctr"/>
        <c:lblOffset val="100"/>
        <c:noMultiLvlLbl val="0"/>
      </c:catAx>
      <c:valAx>
        <c:axId val="18272780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Conversion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2721536"/>
        <c:crosses val="autoZero"/>
        <c:crossBetween val="between"/>
        <c:majorUnit val="10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942975</xdr:colOff>
      <xdr:row>22</xdr:row>
      <xdr:rowOff>38100</xdr:rowOff>
    </xdr:from>
    <xdr:to>
      <xdr:col>14</xdr:col>
      <xdr:colOff>581025</xdr:colOff>
      <xdr:row>32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390525</xdr:colOff>
      <xdr:row>32</xdr:row>
      <xdr:rowOff>128587</xdr:rowOff>
    </xdr:from>
    <xdr:to>
      <xdr:col>16</xdr:col>
      <xdr:colOff>9525</xdr:colOff>
      <xdr:row>47</xdr:row>
      <xdr:rowOff>14287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161925</xdr:colOff>
      <xdr:row>42</xdr:row>
      <xdr:rowOff>109537</xdr:rowOff>
    </xdr:from>
    <xdr:to>
      <xdr:col>7</xdr:col>
      <xdr:colOff>1381125</xdr:colOff>
      <xdr:row>56</xdr:row>
      <xdr:rowOff>185737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257175</xdr:colOff>
      <xdr:row>58</xdr:row>
      <xdr:rowOff>128587</xdr:rowOff>
    </xdr:from>
    <xdr:to>
      <xdr:col>7</xdr:col>
      <xdr:colOff>1476375</xdr:colOff>
      <xdr:row>73</xdr:row>
      <xdr:rowOff>14287</xdr:rowOff>
    </xdr:to>
    <xdr:graphicFrame macro="">
      <xdr:nvGraphicFramePr>
        <xdr:cNvPr id="5" name="Grafi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742950</xdr:colOff>
      <xdr:row>54</xdr:row>
      <xdr:rowOff>61912</xdr:rowOff>
    </xdr:from>
    <xdr:to>
      <xdr:col>13</xdr:col>
      <xdr:colOff>400050</xdr:colOff>
      <xdr:row>68</xdr:row>
      <xdr:rowOff>138112</xdr:rowOff>
    </xdr:to>
    <xdr:graphicFrame macro="">
      <xdr:nvGraphicFramePr>
        <xdr:cNvPr id="6" name="Grafie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361950</xdr:colOff>
      <xdr:row>78</xdr:row>
      <xdr:rowOff>157162</xdr:rowOff>
    </xdr:from>
    <xdr:to>
      <xdr:col>10</xdr:col>
      <xdr:colOff>476250</xdr:colOff>
      <xdr:row>93</xdr:row>
      <xdr:rowOff>42862</xdr:rowOff>
    </xdr:to>
    <xdr:graphicFrame macro="">
      <xdr:nvGraphicFramePr>
        <xdr:cNvPr id="7" name="Grafi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1362075</xdr:colOff>
      <xdr:row>11</xdr:row>
      <xdr:rowOff>166687</xdr:rowOff>
    </xdr:from>
    <xdr:to>
      <xdr:col>8</xdr:col>
      <xdr:colOff>171450</xdr:colOff>
      <xdr:row>26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1581150</xdr:colOff>
      <xdr:row>30</xdr:row>
      <xdr:rowOff>157162</xdr:rowOff>
    </xdr:from>
    <xdr:to>
      <xdr:col>8</xdr:col>
      <xdr:colOff>390525</xdr:colOff>
      <xdr:row>45</xdr:row>
      <xdr:rowOff>42862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57150</xdr:colOff>
      <xdr:row>51</xdr:row>
      <xdr:rowOff>128587</xdr:rowOff>
    </xdr:from>
    <xdr:to>
      <xdr:col>9</xdr:col>
      <xdr:colOff>114300</xdr:colOff>
      <xdr:row>66</xdr:row>
      <xdr:rowOff>14287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1495425</xdr:colOff>
      <xdr:row>73</xdr:row>
      <xdr:rowOff>138112</xdr:rowOff>
    </xdr:from>
    <xdr:to>
      <xdr:col>8</xdr:col>
      <xdr:colOff>304800</xdr:colOff>
      <xdr:row>88</xdr:row>
      <xdr:rowOff>23812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222581</xdr:colOff>
      <xdr:row>2</xdr:row>
      <xdr:rowOff>30709</xdr:rowOff>
    </xdr:from>
    <xdr:to>
      <xdr:col>16</xdr:col>
      <xdr:colOff>361710</xdr:colOff>
      <xdr:row>12</xdr:row>
      <xdr:rowOff>162279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25</xdr:row>
      <xdr:rowOff>109537</xdr:rowOff>
    </xdr:from>
    <xdr:to>
      <xdr:col>9</xdr:col>
      <xdr:colOff>169333</xdr:colOff>
      <xdr:row>39</xdr:row>
      <xdr:rowOff>185737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228599</xdr:colOff>
      <xdr:row>53</xdr:row>
      <xdr:rowOff>119062</xdr:rowOff>
    </xdr:from>
    <xdr:to>
      <xdr:col>9</xdr:col>
      <xdr:colOff>361950</xdr:colOff>
      <xdr:row>68</xdr:row>
      <xdr:rowOff>4762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28574</xdr:colOff>
      <xdr:row>82</xdr:row>
      <xdr:rowOff>42862</xdr:rowOff>
    </xdr:from>
    <xdr:to>
      <xdr:col>9</xdr:col>
      <xdr:colOff>38099</xdr:colOff>
      <xdr:row>96</xdr:row>
      <xdr:rowOff>119062</xdr:rowOff>
    </xdr:to>
    <xdr:graphicFrame macro="">
      <xdr:nvGraphicFramePr>
        <xdr:cNvPr id="6" name="Grafiek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381000</xdr:colOff>
      <xdr:row>111</xdr:row>
      <xdr:rowOff>80962</xdr:rowOff>
    </xdr:from>
    <xdr:to>
      <xdr:col>9</xdr:col>
      <xdr:colOff>57150</xdr:colOff>
      <xdr:row>125</xdr:row>
      <xdr:rowOff>157162</xdr:rowOff>
    </xdr:to>
    <xdr:graphicFrame macro="">
      <xdr:nvGraphicFramePr>
        <xdr:cNvPr id="7" name="Grafiek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38100</xdr:colOff>
      <xdr:row>139</xdr:row>
      <xdr:rowOff>52386</xdr:rowOff>
    </xdr:from>
    <xdr:to>
      <xdr:col>8</xdr:col>
      <xdr:colOff>342900</xdr:colOff>
      <xdr:row>154</xdr:row>
      <xdr:rowOff>133349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304800</xdr:colOff>
      <xdr:row>169</xdr:row>
      <xdr:rowOff>80962</xdr:rowOff>
    </xdr:from>
    <xdr:to>
      <xdr:col>7</xdr:col>
      <xdr:colOff>457200</xdr:colOff>
      <xdr:row>183</xdr:row>
      <xdr:rowOff>157162</xdr:rowOff>
    </xdr:to>
    <xdr:graphicFrame macro="">
      <xdr:nvGraphicFramePr>
        <xdr:cNvPr id="5" name="Grafiek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444500</xdr:colOff>
      <xdr:row>25</xdr:row>
      <xdr:rowOff>51858</xdr:rowOff>
    </xdr:from>
    <xdr:to>
      <xdr:col>21</xdr:col>
      <xdr:colOff>21165</xdr:colOff>
      <xdr:row>40</xdr:row>
      <xdr:rowOff>31750</xdr:rowOff>
    </xdr:to>
    <xdr:graphicFrame macro="">
      <xdr:nvGraphicFramePr>
        <xdr:cNvPr id="8" name="Grafiek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560918</xdr:colOff>
      <xdr:row>198</xdr:row>
      <xdr:rowOff>73026</xdr:rowOff>
    </xdr:from>
    <xdr:to>
      <xdr:col>8</xdr:col>
      <xdr:colOff>74085</xdr:colOff>
      <xdr:row>212</xdr:row>
      <xdr:rowOff>149226</xdr:rowOff>
    </xdr:to>
    <xdr:graphicFrame macro="">
      <xdr:nvGraphicFramePr>
        <xdr:cNvPr id="9" name="Grafiek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D8:L11" totalsRowShown="0">
  <autoFilter ref="D8:L11" xr:uid="{00000000-0009-0000-0100-000002000000}"/>
  <tableColumns count="9">
    <tableColumn id="1" xr3:uid="{00000000-0010-0000-0000-000001000000}" name="substrate type"/>
    <tableColumn id="2" xr3:uid="{00000000-0010-0000-0000-000002000000}" name="label"/>
    <tableColumn id="3" xr3:uid="{00000000-0010-0000-0000-000003000000}" name="substrate presence (%)"/>
    <tableColumn id="4" xr3:uid="{00000000-0010-0000-0000-000004000000}" name="intermediate presence (%)"/>
    <tableColumn id="5" xr3:uid="{00000000-0010-0000-0000-000005000000}" name="amine production (%)"/>
    <tableColumn id="6" xr3:uid="{00000000-0010-0000-0000-000006000000}" name="amine concentration (mM)"/>
    <tableColumn id="7" xr3:uid="{00000000-0010-0000-0000-000007000000}" name="Side product (%)"/>
    <tableColumn id="8" xr3:uid="{00000000-0010-0000-0000-000008000000}" name="e.e. (%)"/>
    <tableColumn id="9" xr3:uid="{00000000-0010-0000-0000-000009000000}" name="d.e. (%)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el3" displayName="Tabel3" ref="H4:K17" totalsRowShown="0">
  <autoFilter ref="H4:K17" xr:uid="{00000000-0009-0000-0100-000003000000}"/>
  <sortState xmlns:xlrd2="http://schemas.microsoft.com/office/spreadsheetml/2017/richdata2" ref="H5:K13">
    <sortCondition ref="H4:H13"/>
  </sortState>
  <tableColumns count="4">
    <tableColumn id="1" xr3:uid="{00000000-0010-0000-0100-000001000000}" name="label"/>
    <tableColumn id="2" xr3:uid="{00000000-0010-0000-0100-000002000000}" name="conv/[mM]"/>
    <tableColumn id="3" xr3:uid="{00000000-0010-0000-0100-000003000000}" name="e.e."/>
    <tableColumn id="4" xr3:uid="{00000000-0010-0000-0100-000004000000}" name="d.e.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2000000}" name="Tabel1" displayName="Tabel1" ref="A1:G9" totalsRowShown="0">
  <autoFilter ref="A1:G9" xr:uid="{00000000-0009-0000-0100-000001000000}"/>
  <tableColumns count="7">
    <tableColumn id="1" xr3:uid="{00000000-0010-0000-0200-000001000000}" name="cascade #"/>
    <tableColumn id="2" xr3:uid="{00000000-0010-0000-0200-000002000000}" name="1"/>
    <tableColumn id="3" xr3:uid="{00000000-0010-0000-0200-000003000000}" name="2" dataDxfId="4"/>
    <tableColumn id="4" xr3:uid="{00000000-0010-0000-0200-000004000000}" name="3" dataDxfId="3"/>
    <tableColumn id="5" xr3:uid="{00000000-0010-0000-0200-000005000000}" name="4" dataDxfId="2"/>
    <tableColumn id="6" xr3:uid="{00000000-0010-0000-0200-000006000000}" name="5" dataDxfId="1"/>
    <tableColumn id="7" xr3:uid="{00000000-0010-0000-0200-000007000000}" name="Kolom1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6:L38"/>
  <sheetViews>
    <sheetView topLeftCell="A21" workbookViewId="0">
      <selection activeCell="D26" sqref="D26"/>
    </sheetView>
  </sheetViews>
  <sheetFormatPr defaultRowHeight="14.4" x14ac:dyDescent="0.3"/>
  <cols>
    <col min="4" max="4" width="29" customWidth="1"/>
    <col min="6" max="6" width="23.44140625" customWidth="1"/>
    <col min="7" max="7" width="26.88671875" customWidth="1"/>
    <col min="8" max="8" width="22.33203125" customWidth="1"/>
    <col min="9" max="9" width="26.88671875" customWidth="1"/>
    <col min="10" max="10" width="17.6640625" customWidth="1"/>
    <col min="11" max="12" width="10" customWidth="1"/>
  </cols>
  <sheetData>
    <row r="6" spans="4:12" x14ac:dyDescent="0.3">
      <c r="D6" t="s">
        <v>0</v>
      </c>
    </row>
    <row r="8" spans="4:12" x14ac:dyDescent="0.3">
      <c r="D8" t="s">
        <v>1</v>
      </c>
      <c r="E8" t="s">
        <v>2</v>
      </c>
      <c r="F8" t="s">
        <v>3</v>
      </c>
      <c r="G8" t="s">
        <v>4</v>
      </c>
      <c r="H8" t="s">
        <v>5</v>
      </c>
      <c r="I8" t="s">
        <v>6</v>
      </c>
      <c r="J8" t="s">
        <v>7</v>
      </c>
      <c r="K8" t="s">
        <v>8</v>
      </c>
      <c r="L8" t="s">
        <v>9</v>
      </c>
    </row>
    <row r="9" spans="4:12" x14ac:dyDescent="0.3">
      <c r="D9" t="s">
        <v>17</v>
      </c>
      <c r="E9" t="s">
        <v>10</v>
      </c>
      <c r="F9">
        <v>0</v>
      </c>
      <c r="G9">
        <v>50</v>
      </c>
      <c r="H9">
        <v>45</v>
      </c>
      <c r="I9" t="s">
        <v>11</v>
      </c>
      <c r="J9">
        <v>4.3</v>
      </c>
      <c r="K9" t="s">
        <v>11</v>
      </c>
      <c r="L9" t="s">
        <v>11</v>
      </c>
    </row>
    <row r="10" spans="4:12" x14ac:dyDescent="0.3">
      <c r="D10" t="s">
        <v>16</v>
      </c>
      <c r="E10" t="s">
        <v>12</v>
      </c>
      <c r="F10">
        <v>8.6</v>
      </c>
      <c r="G10">
        <v>23</v>
      </c>
      <c r="H10">
        <v>66</v>
      </c>
      <c r="I10" t="s">
        <v>11</v>
      </c>
      <c r="J10">
        <v>2.7</v>
      </c>
      <c r="K10" t="s">
        <v>11</v>
      </c>
      <c r="L10" t="s">
        <v>11</v>
      </c>
    </row>
    <row r="11" spans="4:12" x14ac:dyDescent="0.3">
      <c r="D11" t="s">
        <v>13</v>
      </c>
      <c r="E11" t="s">
        <v>14</v>
      </c>
      <c r="F11">
        <v>0.2</v>
      </c>
      <c r="G11">
        <v>1.5</v>
      </c>
      <c r="H11">
        <v>55</v>
      </c>
      <c r="I11" t="s">
        <v>15</v>
      </c>
      <c r="J11">
        <v>44</v>
      </c>
      <c r="K11">
        <v>99</v>
      </c>
      <c r="L11">
        <v>78</v>
      </c>
    </row>
    <row r="16" spans="4:12" x14ac:dyDescent="0.3">
      <c r="D16" t="s">
        <v>26</v>
      </c>
    </row>
    <row r="18" spans="4:9" x14ac:dyDescent="0.3">
      <c r="F18" t="s">
        <v>18</v>
      </c>
      <c r="G18" t="s">
        <v>19</v>
      </c>
      <c r="H18" t="s">
        <v>20</v>
      </c>
      <c r="I18" t="s">
        <v>21</v>
      </c>
    </row>
    <row r="19" spans="4:9" x14ac:dyDescent="0.3">
      <c r="D19" s="1" t="s">
        <v>17</v>
      </c>
      <c r="E19" s="2" t="s">
        <v>10</v>
      </c>
      <c r="F19" s="2">
        <v>0</v>
      </c>
      <c r="G19" s="2">
        <v>50</v>
      </c>
      <c r="H19" s="2">
        <v>45</v>
      </c>
      <c r="I19" s="2">
        <v>4.3</v>
      </c>
    </row>
    <row r="20" spans="4:9" x14ac:dyDescent="0.3">
      <c r="D20" s="3" t="s">
        <v>16</v>
      </c>
      <c r="E20" s="4" t="s">
        <v>12</v>
      </c>
      <c r="F20" s="4">
        <v>8.6</v>
      </c>
      <c r="G20" s="4">
        <v>23</v>
      </c>
      <c r="H20" s="4">
        <v>66</v>
      </c>
      <c r="I20" s="4">
        <v>2.7</v>
      </c>
    </row>
    <row r="21" spans="4:9" x14ac:dyDescent="0.3">
      <c r="D21" s="1" t="s">
        <v>13</v>
      </c>
      <c r="E21" s="2" t="s">
        <v>14</v>
      </c>
      <c r="F21" s="2">
        <v>0.2</v>
      </c>
      <c r="G21" s="2">
        <v>1.5</v>
      </c>
      <c r="H21" s="2">
        <v>55</v>
      </c>
      <c r="I21" s="2">
        <v>44</v>
      </c>
    </row>
    <row r="22" spans="4:9" x14ac:dyDescent="0.3">
      <c r="D22" s="1" t="s">
        <v>23</v>
      </c>
      <c r="E22" s="2" t="s">
        <v>24</v>
      </c>
      <c r="F22" s="2">
        <v>14</v>
      </c>
      <c r="G22" s="2">
        <v>60</v>
      </c>
      <c r="H22" s="2">
        <v>27</v>
      </c>
      <c r="I22" s="2">
        <v>0</v>
      </c>
    </row>
    <row r="34" spans="4:9" x14ac:dyDescent="0.3">
      <c r="D34" t="s">
        <v>25</v>
      </c>
    </row>
    <row r="35" spans="4:9" x14ac:dyDescent="0.3">
      <c r="F35" t="s">
        <v>18</v>
      </c>
      <c r="G35" t="s">
        <v>19</v>
      </c>
      <c r="H35" t="s">
        <v>20</v>
      </c>
      <c r="I35" t="s">
        <v>21</v>
      </c>
    </row>
    <row r="36" spans="4:9" x14ac:dyDescent="0.3">
      <c r="D36" s="1" t="s">
        <v>17</v>
      </c>
      <c r="E36" s="2" t="s">
        <v>10</v>
      </c>
      <c r="F36" s="2">
        <v>24</v>
      </c>
      <c r="G36" s="2">
        <v>62</v>
      </c>
      <c r="H36" s="2">
        <v>12</v>
      </c>
      <c r="I36" s="2">
        <v>2.1</v>
      </c>
    </row>
    <row r="37" spans="4:9" x14ac:dyDescent="0.3">
      <c r="D37" s="3" t="s">
        <v>16</v>
      </c>
      <c r="E37" s="4" t="s">
        <v>12</v>
      </c>
      <c r="F37" s="4">
        <v>14</v>
      </c>
      <c r="G37" s="4">
        <v>45</v>
      </c>
      <c r="H37" s="4">
        <v>41</v>
      </c>
      <c r="I37" s="4">
        <v>0</v>
      </c>
    </row>
    <row r="38" spans="4:9" x14ac:dyDescent="0.3">
      <c r="D38" s="1" t="s">
        <v>23</v>
      </c>
      <c r="E38" s="2" t="s">
        <v>24</v>
      </c>
      <c r="F38" s="2">
        <v>38</v>
      </c>
      <c r="G38" s="2">
        <v>37</v>
      </c>
      <c r="H38" s="2">
        <v>25</v>
      </c>
      <c r="I38" s="2">
        <v>0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6:G70"/>
  <sheetViews>
    <sheetView workbookViewId="0">
      <selection activeCell="B41" sqref="B41"/>
    </sheetView>
  </sheetViews>
  <sheetFormatPr defaultRowHeight="14.4" x14ac:dyDescent="0.3"/>
  <cols>
    <col min="2" max="2" width="27.88671875" bestFit="1" customWidth="1"/>
    <col min="3" max="3" width="9.33203125" bestFit="1" customWidth="1"/>
    <col min="4" max="4" width="12.6640625" bestFit="1" customWidth="1"/>
  </cols>
  <sheetData>
    <row r="6" spans="2:7" x14ac:dyDescent="0.3">
      <c r="D6" t="s">
        <v>18</v>
      </c>
      <c r="E6" t="s">
        <v>19</v>
      </c>
      <c r="F6" t="s">
        <v>20</v>
      </c>
      <c r="G6" t="s">
        <v>21</v>
      </c>
    </row>
    <row r="7" spans="2:7" x14ac:dyDescent="0.3">
      <c r="B7" s="1" t="s">
        <v>13</v>
      </c>
      <c r="C7" s="2" t="s">
        <v>14</v>
      </c>
      <c r="D7" s="2">
        <v>74</v>
      </c>
      <c r="E7" s="2">
        <v>0.9</v>
      </c>
      <c r="F7" s="2">
        <v>2.1</v>
      </c>
      <c r="G7" s="2">
        <v>23</v>
      </c>
    </row>
    <row r="8" spans="2:7" x14ac:dyDescent="0.3">
      <c r="D8">
        <v>54</v>
      </c>
      <c r="E8">
        <v>8.3000000000000007</v>
      </c>
      <c r="F8">
        <v>20</v>
      </c>
      <c r="G8">
        <v>17</v>
      </c>
    </row>
    <row r="28" spans="2:7" x14ac:dyDescent="0.3">
      <c r="D28" t="s">
        <v>18</v>
      </c>
      <c r="E28" t="s">
        <v>19</v>
      </c>
      <c r="F28" t="s">
        <v>20</v>
      </c>
      <c r="G28" t="s">
        <v>21</v>
      </c>
    </row>
    <row r="29" spans="2:7" x14ac:dyDescent="0.3">
      <c r="B29" s="1" t="s">
        <v>13</v>
      </c>
      <c r="C29" s="2" t="s">
        <v>14</v>
      </c>
      <c r="D29" s="2">
        <v>64</v>
      </c>
      <c r="E29" s="2">
        <v>0</v>
      </c>
      <c r="F29" s="2">
        <v>0</v>
      </c>
      <c r="G29" s="2">
        <v>36</v>
      </c>
    </row>
    <row r="30" spans="2:7" x14ac:dyDescent="0.3">
      <c r="D30">
        <v>28</v>
      </c>
      <c r="E30">
        <v>0</v>
      </c>
      <c r="F30">
        <v>5</v>
      </c>
      <c r="G30">
        <v>67</v>
      </c>
    </row>
    <row r="49" spans="2:7" x14ac:dyDescent="0.3">
      <c r="D49" t="s">
        <v>18</v>
      </c>
      <c r="E49" t="s">
        <v>19</v>
      </c>
      <c r="F49" t="s">
        <v>20</v>
      </c>
      <c r="G49" t="s">
        <v>21</v>
      </c>
    </row>
    <row r="50" spans="2:7" x14ac:dyDescent="0.3">
      <c r="B50" s="1" t="s">
        <v>22</v>
      </c>
      <c r="C50" s="2" t="s">
        <v>12</v>
      </c>
      <c r="D50" s="2">
        <v>43</v>
      </c>
      <c r="E50" s="2">
        <v>19</v>
      </c>
      <c r="F50" s="2">
        <v>38</v>
      </c>
      <c r="G50" s="2">
        <v>0</v>
      </c>
    </row>
    <row r="51" spans="2:7" x14ac:dyDescent="0.3">
      <c r="D51">
        <v>13</v>
      </c>
      <c r="E51">
        <v>18</v>
      </c>
      <c r="F51">
        <v>68</v>
      </c>
      <c r="G51">
        <v>0.9</v>
      </c>
    </row>
    <row r="68" spans="2:7" x14ac:dyDescent="0.3">
      <c r="D68" t="s">
        <v>18</v>
      </c>
      <c r="E68" t="s">
        <v>19</v>
      </c>
      <c r="F68" t="s">
        <v>20</v>
      </c>
      <c r="G68" t="s">
        <v>21</v>
      </c>
    </row>
    <row r="69" spans="2:7" x14ac:dyDescent="0.3">
      <c r="B69" s="1" t="s">
        <v>22</v>
      </c>
      <c r="C69" t="s">
        <v>12</v>
      </c>
      <c r="D69" s="2">
        <v>83</v>
      </c>
      <c r="E69" s="2">
        <v>1.8</v>
      </c>
      <c r="F69" s="2">
        <v>8.9</v>
      </c>
      <c r="G69" s="2">
        <v>6.4</v>
      </c>
    </row>
    <row r="70" spans="2:7" x14ac:dyDescent="0.3">
      <c r="D70">
        <v>51</v>
      </c>
      <c r="E70">
        <v>1.8</v>
      </c>
      <c r="F70">
        <v>30</v>
      </c>
      <c r="G70">
        <v>16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D4:K106"/>
  <sheetViews>
    <sheetView tabSelected="1" topLeftCell="F1" zoomScale="111" zoomScaleNormal="120" workbookViewId="0">
      <selection activeCell="H24" sqref="H24"/>
    </sheetView>
  </sheetViews>
  <sheetFormatPr defaultRowHeight="14.4" x14ac:dyDescent="0.3"/>
  <cols>
    <col min="4" max="4" width="12.33203125" customWidth="1"/>
    <col min="5" max="5" width="10.6640625" bestFit="1" customWidth="1"/>
    <col min="8" max="8" width="10.109375" customWidth="1"/>
    <col min="9" max="9" width="13.109375" bestFit="1" customWidth="1"/>
  </cols>
  <sheetData>
    <row r="4" spans="7:11" x14ac:dyDescent="0.3">
      <c r="H4" t="s">
        <v>2</v>
      </c>
      <c r="I4" t="s">
        <v>99</v>
      </c>
      <c r="J4" t="s">
        <v>68</v>
      </c>
      <c r="K4" t="s">
        <v>69</v>
      </c>
    </row>
    <row r="5" spans="7:11" x14ac:dyDescent="0.3">
      <c r="H5" t="s">
        <v>91</v>
      </c>
      <c r="I5">
        <v>3.2</v>
      </c>
    </row>
    <row r="6" spans="7:11" x14ac:dyDescent="0.3">
      <c r="H6" t="s">
        <v>96</v>
      </c>
      <c r="I6">
        <f>27.3/10</f>
        <v>2.73</v>
      </c>
      <c r="J6">
        <v>31</v>
      </c>
      <c r="K6" s="9">
        <v>31</v>
      </c>
    </row>
    <row r="7" spans="7:11" x14ac:dyDescent="0.3">
      <c r="H7" t="s">
        <v>100</v>
      </c>
      <c r="I7">
        <v>0.49</v>
      </c>
      <c r="J7">
        <v>99</v>
      </c>
      <c r="K7">
        <v>99</v>
      </c>
    </row>
    <row r="8" spans="7:11" x14ac:dyDescent="0.3">
      <c r="H8" t="s">
        <v>92</v>
      </c>
      <c r="I8">
        <v>4.5999999999999996</v>
      </c>
    </row>
    <row r="9" spans="7:11" x14ac:dyDescent="0.3">
      <c r="H9" t="s">
        <v>97</v>
      </c>
      <c r="I9">
        <v>3.35</v>
      </c>
      <c r="J9">
        <v>99</v>
      </c>
      <c r="K9">
        <v>93.2</v>
      </c>
    </row>
    <row r="10" spans="7:11" x14ac:dyDescent="0.3">
      <c r="H10" t="s">
        <v>93</v>
      </c>
      <c r="I10">
        <v>4.9000000000000004</v>
      </c>
      <c r="J10">
        <v>99</v>
      </c>
      <c r="K10">
        <v>99</v>
      </c>
    </row>
    <row r="11" spans="7:11" x14ac:dyDescent="0.3">
      <c r="H11" t="s">
        <v>98</v>
      </c>
      <c r="I11">
        <f>74.6/10</f>
        <v>7.4599999999999991</v>
      </c>
      <c r="J11">
        <v>92</v>
      </c>
    </row>
    <row r="12" spans="7:11" x14ac:dyDescent="0.3">
      <c r="H12" t="s">
        <v>101</v>
      </c>
      <c r="I12">
        <v>3.47</v>
      </c>
    </row>
    <row r="13" spans="7:11" x14ac:dyDescent="0.3">
      <c r="H13" t="s">
        <v>94</v>
      </c>
      <c r="I13">
        <v>1.45</v>
      </c>
      <c r="J13">
        <v>99</v>
      </c>
    </row>
    <row r="14" spans="7:11" x14ac:dyDescent="0.3">
      <c r="G14" t="s">
        <v>107</v>
      </c>
      <c r="H14" t="s">
        <v>104</v>
      </c>
      <c r="I14">
        <v>2.4</v>
      </c>
    </row>
    <row r="15" spans="7:11" x14ac:dyDescent="0.3">
      <c r="H15" t="s">
        <v>95</v>
      </c>
      <c r="I15">
        <v>10</v>
      </c>
      <c r="J15">
        <v>99</v>
      </c>
    </row>
    <row r="16" spans="7:11" x14ac:dyDescent="0.3">
      <c r="H16" t="s">
        <v>105</v>
      </c>
      <c r="I16">
        <v>4.2</v>
      </c>
      <c r="J16">
        <v>48</v>
      </c>
    </row>
    <row r="17" spans="7:9" x14ac:dyDescent="0.3">
      <c r="G17" t="s">
        <v>107</v>
      </c>
      <c r="H17" t="s">
        <v>106</v>
      </c>
      <c r="I17">
        <v>0.66</v>
      </c>
    </row>
    <row r="21" spans="7:9" x14ac:dyDescent="0.3">
      <c r="H21" t="s">
        <v>102</v>
      </c>
    </row>
    <row r="22" spans="7:9" x14ac:dyDescent="0.3">
      <c r="H22" t="s">
        <v>103</v>
      </c>
    </row>
    <row r="23" spans="7:9" x14ac:dyDescent="0.3">
      <c r="H23" t="s">
        <v>108</v>
      </c>
    </row>
    <row r="24" spans="7:9" x14ac:dyDescent="0.3">
      <c r="H24" s="13"/>
    </row>
    <row r="85" spans="4:5" x14ac:dyDescent="0.3">
      <c r="E85" s="10"/>
    </row>
    <row r="86" spans="4:5" x14ac:dyDescent="0.3">
      <c r="E86" s="10"/>
    </row>
    <row r="87" spans="4:5" x14ac:dyDescent="0.3">
      <c r="D87" s="11"/>
      <c r="E87" s="11"/>
    </row>
    <row r="88" spans="4:5" x14ac:dyDescent="0.3">
      <c r="D88" s="11"/>
      <c r="E88" s="11"/>
    </row>
    <row r="89" spans="4:5" x14ac:dyDescent="0.3">
      <c r="E89" s="10"/>
    </row>
    <row r="90" spans="4:5" x14ac:dyDescent="0.3">
      <c r="D90" s="11"/>
      <c r="E90" s="11"/>
    </row>
    <row r="91" spans="4:5" x14ac:dyDescent="0.3">
      <c r="D91" s="10"/>
      <c r="E91" s="11"/>
    </row>
    <row r="92" spans="4:5" x14ac:dyDescent="0.3">
      <c r="D92" s="10"/>
      <c r="E92" s="10"/>
    </row>
    <row r="93" spans="4:5" x14ac:dyDescent="0.3">
      <c r="D93" s="10"/>
      <c r="E93" s="10"/>
    </row>
    <row r="94" spans="4:5" x14ac:dyDescent="0.3">
      <c r="D94" s="10"/>
      <c r="E94" s="11"/>
    </row>
    <row r="95" spans="4:5" x14ac:dyDescent="0.3">
      <c r="D95" s="10"/>
      <c r="E95" s="11"/>
    </row>
    <row r="96" spans="4:5" x14ac:dyDescent="0.3">
      <c r="D96" s="10"/>
      <c r="E96" s="10"/>
    </row>
    <row r="97" spans="4:5" x14ac:dyDescent="0.3">
      <c r="D97" s="10"/>
      <c r="E97" s="10"/>
    </row>
    <row r="98" spans="4:5" x14ac:dyDescent="0.3">
      <c r="D98" s="10"/>
      <c r="E98" s="10"/>
    </row>
    <row r="99" spans="4:5" x14ac:dyDescent="0.3">
      <c r="D99" s="10"/>
      <c r="E99" s="10"/>
    </row>
    <row r="100" spans="4:5" x14ac:dyDescent="0.3">
      <c r="D100" s="10"/>
      <c r="E100" s="11"/>
    </row>
    <row r="101" spans="4:5" x14ac:dyDescent="0.3">
      <c r="D101" s="12"/>
      <c r="E101" s="11"/>
    </row>
    <row r="102" spans="4:5" x14ac:dyDescent="0.3">
      <c r="D102" s="11"/>
      <c r="E102" s="11"/>
    </row>
    <row r="103" spans="4:5" x14ac:dyDescent="0.3">
      <c r="D103" s="11"/>
      <c r="E103" s="11"/>
    </row>
    <row r="104" spans="4:5" x14ac:dyDescent="0.3">
      <c r="D104" s="11"/>
      <c r="E104" s="11"/>
    </row>
    <row r="105" spans="4:5" x14ac:dyDescent="0.3">
      <c r="E105" s="10"/>
    </row>
    <row r="106" spans="4:5" x14ac:dyDescent="0.3">
      <c r="E106" s="12"/>
    </row>
  </sheetData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D19"/>
  <sheetViews>
    <sheetView workbookViewId="0">
      <selection activeCell="E27" sqref="E27"/>
    </sheetView>
  </sheetViews>
  <sheetFormatPr defaultRowHeight="14.4" x14ac:dyDescent="0.3"/>
  <cols>
    <col min="1" max="1" width="13.6640625" bestFit="1" customWidth="1"/>
    <col min="2" max="2" width="11.109375" customWidth="1"/>
  </cols>
  <sheetData>
    <row r="2" spans="1:4" x14ac:dyDescent="0.3">
      <c r="A2" t="s">
        <v>12</v>
      </c>
    </row>
    <row r="3" spans="1:4" x14ac:dyDescent="0.3">
      <c r="A3" t="s">
        <v>88</v>
      </c>
      <c r="B3" s="7"/>
      <c r="C3" s="7" t="s">
        <v>25</v>
      </c>
      <c r="D3" s="7" t="s">
        <v>86</v>
      </c>
    </row>
    <row r="4" spans="1:4" x14ac:dyDescent="0.3">
      <c r="B4" s="7" t="s">
        <v>83</v>
      </c>
      <c r="C4" s="7">
        <v>9.4160000000000004</v>
      </c>
      <c r="D4" s="7">
        <v>2.2080000000000002</v>
      </c>
    </row>
    <row r="5" spans="1:4" x14ac:dyDescent="0.3">
      <c r="B5" s="7" t="s">
        <v>84</v>
      </c>
      <c r="C5" s="7">
        <v>0.14899999999999999</v>
      </c>
      <c r="D5" s="7">
        <v>0.37</v>
      </c>
    </row>
    <row r="6" spans="1:4" x14ac:dyDescent="0.3">
      <c r="B6" s="7" t="s">
        <v>85</v>
      </c>
      <c r="C6" s="7">
        <v>1.232</v>
      </c>
      <c r="D6" s="8">
        <v>3.8370000000000002</v>
      </c>
    </row>
    <row r="7" spans="1:4" x14ac:dyDescent="0.3">
      <c r="B7" s="7" t="s">
        <v>87</v>
      </c>
      <c r="C7" s="7">
        <f>SUM(C4:C6)</f>
        <v>10.796999999999999</v>
      </c>
      <c r="D7" s="7">
        <f>SUM(D4:D6)</f>
        <v>6.4150000000000009</v>
      </c>
    </row>
    <row r="9" spans="1:4" x14ac:dyDescent="0.3">
      <c r="B9" s="7"/>
      <c r="C9" s="7" t="s">
        <v>25</v>
      </c>
      <c r="D9" s="7" t="s">
        <v>86</v>
      </c>
    </row>
    <row r="10" spans="1:4" x14ac:dyDescent="0.3">
      <c r="A10" t="s">
        <v>89</v>
      </c>
      <c r="B10" s="7" t="s">
        <v>83</v>
      </c>
      <c r="C10" s="7">
        <v>7.1539999999999999</v>
      </c>
      <c r="D10" s="7">
        <v>2.4660000000000002</v>
      </c>
    </row>
    <row r="11" spans="1:4" ht="15" x14ac:dyDescent="0.25">
      <c r="B11" s="7" t="s">
        <v>84</v>
      </c>
      <c r="C11" s="7">
        <v>1.3720000000000001</v>
      </c>
      <c r="D11" s="7">
        <v>1.8169999999999999</v>
      </c>
    </row>
    <row r="12" spans="1:4" ht="15" x14ac:dyDescent="0.25">
      <c r="B12" s="7" t="s">
        <v>85</v>
      </c>
      <c r="C12" s="7">
        <v>1.3169999999999999</v>
      </c>
      <c r="D12" s="7">
        <v>4.5609999999999999</v>
      </c>
    </row>
    <row r="13" spans="1:4" ht="15" x14ac:dyDescent="0.25">
      <c r="B13" s="7" t="s">
        <v>87</v>
      </c>
      <c r="C13" s="7">
        <f>SUM(C10:C12)</f>
        <v>9.843</v>
      </c>
      <c r="D13" s="7">
        <f>SUM(D10:D12)</f>
        <v>8.8440000000000012</v>
      </c>
    </row>
    <row r="15" spans="1:4" ht="15" x14ac:dyDescent="0.25">
      <c r="B15" s="7"/>
      <c r="C15" s="7" t="s">
        <v>25</v>
      </c>
      <c r="D15" s="7" t="s">
        <v>86</v>
      </c>
    </row>
    <row r="16" spans="1:4" ht="15" x14ac:dyDescent="0.25">
      <c r="A16" t="s">
        <v>90</v>
      </c>
      <c r="B16" s="7" t="s">
        <v>83</v>
      </c>
      <c r="C16" s="7">
        <v>11.696</v>
      </c>
      <c r="D16" s="7">
        <v>0.57799999999999996</v>
      </c>
    </row>
    <row r="17" spans="2:4" ht="15" x14ac:dyDescent="0.25">
      <c r="B17" s="7" t="s">
        <v>84</v>
      </c>
      <c r="C17" s="7">
        <v>1.3120000000000001</v>
      </c>
      <c r="D17" s="7">
        <v>1.8460000000000001</v>
      </c>
    </row>
    <row r="18" spans="2:4" ht="15" x14ac:dyDescent="0.25">
      <c r="B18" s="7" t="s">
        <v>85</v>
      </c>
      <c r="C18" s="7">
        <v>0.88</v>
      </c>
      <c r="D18" s="7">
        <v>5.1219999999999999</v>
      </c>
    </row>
    <row r="19" spans="2:4" ht="15" x14ac:dyDescent="0.25">
      <c r="B19" s="7" t="s">
        <v>87</v>
      </c>
      <c r="C19" s="7">
        <f>SUM(C16:C18)</f>
        <v>13.888</v>
      </c>
      <c r="D19" s="7">
        <f>SUM(D16:D18)</f>
        <v>7.5459999999999994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97"/>
  <sheetViews>
    <sheetView topLeftCell="A86" zoomScale="90" zoomScaleNormal="90" workbookViewId="0">
      <selection activeCell="L134" sqref="L134"/>
    </sheetView>
  </sheetViews>
  <sheetFormatPr defaultRowHeight="14.4" x14ac:dyDescent="0.3"/>
  <cols>
    <col min="1" max="1" width="11.44140625" customWidth="1"/>
    <col min="5" max="5" width="19.5546875" bestFit="1" customWidth="1"/>
  </cols>
  <sheetData>
    <row r="1" spans="1:18" x14ac:dyDescent="0.3">
      <c r="A1" t="s">
        <v>27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  <c r="G1" t="s">
        <v>41</v>
      </c>
    </row>
    <row r="2" spans="1:18" x14ac:dyDescent="0.3">
      <c r="A2" t="s">
        <v>28</v>
      </c>
      <c r="B2">
        <v>1000</v>
      </c>
      <c r="C2">
        <v>1000</v>
      </c>
      <c r="D2">
        <v>1000</v>
      </c>
      <c r="E2">
        <v>1000</v>
      </c>
      <c r="F2">
        <v>1000</v>
      </c>
    </row>
    <row r="3" spans="1:18" x14ac:dyDescent="0.3">
      <c r="A3" t="s">
        <v>29</v>
      </c>
      <c r="B3" t="s">
        <v>35</v>
      </c>
      <c r="C3" t="s">
        <v>47</v>
      </c>
      <c r="D3" t="s">
        <v>47</v>
      </c>
      <c r="E3" t="s">
        <v>47</v>
      </c>
      <c r="F3" t="s">
        <v>47</v>
      </c>
    </row>
    <row r="4" spans="1:18" x14ac:dyDescent="0.3">
      <c r="A4" t="s">
        <v>30</v>
      </c>
      <c r="B4" t="s">
        <v>36</v>
      </c>
      <c r="C4" t="s">
        <v>36</v>
      </c>
      <c r="D4" t="s">
        <v>36</v>
      </c>
      <c r="E4" t="s">
        <v>36</v>
      </c>
      <c r="F4" t="s">
        <v>36</v>
      </c>
    </row>
    <row r="5" spans="1:18" x14ac:dyDescent="0.3">
      <c r="A5" t="s">
        <v>31</v>
      </c>
      <c r="B5" t="s">
        <v>37</v>
      </c>
      <c r="C5" t="s">
        <v>37</v>
      </c>
      <c r="D5" t="s">
        <v>37</v>
      </c>
      <c r="E5" t="s">
        <v>37</v>
      </c>
      <c r="F5" t="s">
        <v>37</v>
      </c>
    </row>
    <row r="6" spans="1:18" x14ac:dyDescent="0.3">
      <c r="A6" t="s">
        <v>32</v>
      </c>
      <c r="B6" t="s">
        <v>38</v>
      </c>
      <c r="C6" t="s">
        <v>38</v>
      </c>
      <c r="D6" t="s">
        <v>38</v>
      </c>
      <c r="E6" t="s">
        <v>38</v>
      </c>
      <c r="F6" t="s">
        <v>38</v>
      </c>
    </row>
    <row r="7" spans="1:18" x14ac:dyDescent="0.3">
      <c r="A7" t="s">
        <v>33</v>
      </c>
      <c r="B7" t="s">
        <v>39</v>
      </c>
      <c r="C7" t="s">
        <v>48</v>
      </c>
      <c r="D7" t="s">
        <v>39</v>
      </c>
      <c r="E7" t="s">
        <v>39</v>
      </c>
      <c r="F7" t="s">
        <v>39</v>
      </c>
    </row>
    <row r="8" spans="1:18" x14ac:dyDescent="0.3">
      <c r="A8" t="s">
        <v>34</v>
      </c>
      <c r="B8" t="s">
        <v>40</v>
      </c>
      <c r="C8" t="s">
        <v>40</v>
      </c>
      <c r="D8" t="s">
        <v>40</v>
      </c>
      <c r="E8" t="s">
        <v>40</v>
      </c>
      <c r="F8" t="s">
        <v>40</v>
      </c>
    </row>
    <row r="9" spans="1:18" x14ac:dyDescent="0.3">
      <c r="A9" t="s">
        <v>18</v>
      </c>
      <c r="B9" t="s">
        <v>12</v>
      </c>
      <c r="C9" t="s">
        <v>49</v>
      </c>
      <c r="D9" t="s">
        <v>50</v>
      </c>
      <c r="E9" t="s">
        <v>51</v>
      </c>
      <c r="F9" t="s">
        <v>12</v>
      </c>
    </row>
    <row r="12" spans="1:18" x14ac:dyDescent="0.3">
      <c r="A12" t="s">
        <v>70</v>
      </c>
    </row>
    <row r="13" spans="1:18" x14ac:dyDescent="0.3">
      <c r="A13" t="s">
        <v>57</v>
      </c>
      <c r="K13" t="s">
        <v>57</v>
      </c>
    </row>
    <row r="14" spans="1:18" x14ac:dyDescent="0.3">
      <c r="C14" t="s">
        <v>18</v>
      </c>
      <c r="D14" t="s">
        <v>19</v>
      </c>
      <c r="E14" t="s">
        <v>59</v>
      </c>
      <c r="F14" t="s">
        <v>21</v>
      </c>
      <c r="G14" t="s">
        <v>55</v>
      </c>
      <c r="H14" t="s">
        <v>56</v>
      </c>
      <c r="M14" t="s">
        <v>18</v>
      </c>
      <c r="N14" t="s">
        <v>19</v>
      </c>
      <c r="O14" t="s">
        <v>59</v>
      </c>
      <c r="P14" t="s">
        <v>21</v>
      </c>
      <c r="Q14" t="s">
        <v>55</v>
      </c>
      <c r="R14" t="s">
        <v>56</v>
      </c>
    </row>
    <row r="15" spans="1:18" x14ac:dyDescent="0.3">
      <c r="B15" t="s">
        <v>52</v>
      </c>
      <c r="C15">
        <v>11.5</v>
      </c>
      <c r="D15">
        <v>9.8000000000000007</v>
      </c>
      <c r="E15">
        <v>8.4</v>
      </c>
      <c r="G15">
        <v>12</v>
      </c>
      <c r="L15" t="s">
        <v>52</v>
      </c>
      <c r="M15">
        <v>11.5</v>
      </c>
      <c r="N15">
        <v>9.8000000000000007</v>
      </c>
      <c r="O15">
        <v>8.4</v>
      </c>
      <c r="Q15">
        <v>12</v>
      </c>
    </row>
    <row r="16" spans="1:18" x14ac:dyDescent="0.3">
      <c r="B16" t="s">
        <v>53</v>
      </c>
      <c r="C16">
        <v>6972</v>
      </c>
      <c r="D16">
        <v>43719</v>
      </c>
      <c r="E16">
        <v>60608</v>
      </c>
      <c r="F16">
        <v>0</v>
      </c>
      <c r="G16">
        <v>15838</v>
      </c>
      <c r="H16">
        <f>SUM(C16:G16)</f>
        <v>127137</v>
      </c>
      <c r="L16" t="s">
        <v>53</v>
      </c>
      <c r="M16">
        <v>22618</v>
      </c>
      <c r="N16">
        <v>4578</v>
      </c>
      <c r="O16">
        <v>6841</v>
      </c>
      <c r="P16">
        <v>0</v>
      </c>
      <c r="Q16">
        <v>98398</v>
      </c>
      <c r="R16">
        <f>SUM(M16:Q16)</f>
        <v>132435</v>
      </c>
    </row>
    <row r="17" spans="1:18" x14ac:dyDescent="0.3">
      <c r="B17" t="s">
        <v>54</v>
      </c>
      <c r="C17">
        <f t="shared" ref="C17:H17" si="0">C16/$H$16*100</f>
        <v>5.4838481323296921</v>
      </c>
      <c r="D17">
        <f t="shared" si="0"/>
        <v>34.387314471790276</v>
      </c>
      <c r="E17">
        <f t="shared" si="0"/>
        <v>47.671409581789725</v>
      </c>
      <c r="F17">
        <f t="shared" si="0"/>
        <v>0</v>
      </c>
      <c r="G17">
        <f t="shared" si="0"/>
        <v>12.457427814090313</v>
      </c>
      <c r="H17">
        <f t="shared" si="0"/>
        <v>100</v>
      </c>
      <c r="L17" t="s">
        <v>54</v>
      </c>
      <c r="M17">
        <f t="shared" ref="M17:R17" si="1">M16/$R$16*100</f>
        <v>17.078566844112206</v>
      </c>
      <c r="N17">
        <f t="shared" si="1"/>
        <v>3.4567901234567899</v>
      </c>
      <c r="O17">
        <f t="shared" si="1"/>
        <v>5.1655529127496509</v>
      </c>
      <c r="P17">
        <f t="shared" si="1"/>
        <v>0</v>
      </c>
      <c r="Q17">
        <f t="shared" si="1"/>
        <v>74.299090119681352</v>
      </c>
      <c r="R17">
        <f t="shared" si="1"/>
        <v>100</v>
      </c>
    </row>
    <row r="19" spans="1:18" x14ac:dyDescent="0.3">
      <c r="A19" t="s">
        <v>58</v>
      </c>
      <c r="K19" t="s">
        <v>58</v>
      </c>
    </row>
    <row r="20" spans="1:18" x14ac:dyDescent="0.3">
      <c r="C20" t="s">
        <v>18</v>
      </c>
      <c r="D20" t="s">
        <v>19</v>
      </c>
      <c r="E20" t="s">
        <v>59</v>
      </c>
      <c r="F20" t="s">
        <v>21</v>
      </c>
      <c r="G20" t="s">
        <v>55</v>
      </c>
      <c r="H20" t="s">
        <v>56</v>
      </c>
      <c r="M20" t="s">
        <v>18</v>
      </c>
      <c r="N20" t="s">
        <v>19</v>
      </c>
      <c r="O20" t="s">
        <v>59</v>
      </c>
      <c r="P20" t="s">
        <v>21</v>
      </c>
      <c r="Q20" t="s">
        <v>55</v>
      </c>
      <c r="R20" t="s">
        <v>56</v>
      </c>
    </row>
    <row r="21" spans="1:18" x14ac:dyDescent="0.3">
      <c r="B21" t="s">
        <v>52</v>
      </c>
      <c r="C21">
        <v>11.5</v>
      </c>
      <c r="D21">
        <v>9.8000000000000007</v>
      </c>
      <c r="E21">
        <v>8.4</v>
      </c>
      <c r="G21">
        <v>12</v>
      </c>
      <c r="L21" t="s">
        <v>52</v>
      </c>
      <c r="M21">
        <v>11.5</v>
      </c>
      <c r="N21">
        <v>9.8000000000000007</v>
      </c>
      <c r="O21">
        <v>8.4</v>
      </c>
      <c r="Q21">
        <v>12</v>
      </c>
    </row>
    <row r="22" spans="1:18" x14ac:dyDescent="0.3">
      <c r="B22" t="s">
        <v>53</v>
      </c>
      <c r="C22">
        <v>4961</v>
      </c>
      <c r="D22">
        <v>26870</v>
      </c>
      <c r="E22">
        <v>115088</v>
      </c>
      <c r="F22">
        <v>0</v>
      </c>
      <c r="G22">
        <v>0</v>
      </c>
      <c r="H22">
        <f>SUM(C22:G22)</f>
        <v>146919</v>
      </c>
      <c r="L22" t="s">
        <v>53</v>
      </c>
      <c r="M22">
        <v>0</v>
      </c>
      <c r="N22">
        <v>1671</v>
      </c>
      <c r="O22">
        <v>10840</v>
      </c>
      <c r="P22">
        <v>0</v>
      </c>
      <c r="Q22">
        <v>91643</v>
      </c>
      <c r="R22">
        <f>SUM(M22:Q22)</f>
        <v>104154</v>
      </c>
    </row>
    <row r="23" spans="1:18" x14ac:dyDescent="0.3">
      <c r="B23" t="s">
        <v>54</v>
      </c>
      <c r="C23">
        <f t="shared" ref="C23:H23" si="2">C22/$H$22*100</f>
        <v>3.3766905573819588</v>
      </c>
      <c r="D23">
        <f t="shared" si="2"/>
        <v>18.288989170903694</v>
      </c>
      <c r="E23">
        <f t="shared" si="2"/>
        <v>78.334320271714347</v>
      </c>
      <c r="F23">
        <f t="shared" si="2"/>
        <v>0</v>
      </c>
      <c r="G23">
        <f t="shared" si="2"/>
        <v>0</v>
      </c>
      <c r="H23">
        <f t="shared" si="2"/>
        <v>100</v>
      </c>
      <c r="L23" t="s">
        <v>54</v>
      </c>
      <c r="M23">
        <f t="shared" ref="M23:R23" si="3">M22/$R$22*100</f>
        <v>0</v>
      </c>
      <c r="N23">
        <f t="shared" si="3"/>
        <v>1.6043550895788929</v>
      </c>
      <c r="O23">
        <f t="shared" si="3"/>
        <v>10.407665572133572</v>
      </c>
      <c r="P23">
        <f t="shared" si="3"/>
        <v>0</v>
      </c>
      <c r="Q23">
        <f t="shared" si="3"/>
        <v>87.987979338287531</v>
      </c>
      <c r="R23">
        <f t="shared" si="3"/>
        <v>100</v>
      </c>
    </row>
    <row r="38" spans="1:14" x14ac:dyDescent="0.3">
      <c r="N38" s="5"/>
    </row>
    <row r="42" spans="1:14" x14ac:dyDescent="0.3">
      <c r="A42" t="s">
        <v>60</v>
      </c>
    </row>
    <row r="43" spans="1:14" x14ac:dyDescent="0.3">
      <c r="C43" t="s">
        <v>18</v>
      </c>
      <c r="D43" t="s">
        <v>19</v>
      </c>
      <c r="E43" t="s">
        <v>59</v>
      </c>
      <c r="F43" t="s">
        <v>21</v>
      </c>
      <c r="H43" t="s">
        <v>56</v>
      </c>
    </row>
    <row r="44" spans="1:14" x14ac:dyDescent="0.3">
      <c r="B44" t="s">
        <v>52</v>
      </c>
      <c r="C44">
        <v>7.1</v>
      </c>
      <c r="D44">
        <v>5.3</v>
      </c>
      <c r="E44">
        <v>5.2</v>
      </c>
      <c r="F44">
        <v>5.6</v>
      </c>
    </row>
    <row r="45" spans="1:14" x14ac:dyDescent="0.3">
      <c r="B45" t="s">
        <v>53</v>
      </c>
      <c r="C45">
        <v>4072</v>
      </c>
      <c r="D45">
        <v>63822</v>
      </c>
      <c r="E45">
        <v>10002</v>
      </c>
      <c r="F45">
        <v>3386</v>
      </c>
      <c r="H45">
        <f>SUM(C45:F45)</f>
        <v>81282</v>
      </c>
    </row>
    <row r="46" spans="1:14" x14ac:dyDescent="0.3">
      <c r="B46" t="s">
        <v>54</v>
      </c>
      <c r="C46">
        <f>C45/$H$45*100</f>
        <v>5.0097192490342266</v>
      </c>
      <c r="D46">
        <f>D45/$H$45*100</f>
        <v>78.519229349671519</v>
      </c>
      <c r="E46">
        <f>E45/$H$45*100</f>
        <v>12.3053074481435</v>
      </c>
      <c r="F46">
        <f>F45/$H$45*100</f>
        <v>4.1657439531507592</v>
      </c>
      <c r="H46">
        <f>H45/$H$45*100</f>
        <v>100</v>
      </c>
    </row>
    <row r="48" spans="1:14" x14ac:dyDescent="0.3">
      <c r="A48" t="s">
        <v>61</v>
      </c>
    </row>
    <row r="49" spans="2:8" x14ac:dyDescent="0.3">
      <c r="C49" t="s">
        <v>18</v>
      </c>
      <c r="D49" t="s">
        <v>19</v>
      </c>
      <c r="E49" t="s">
        <v>59</v>
      </c>
      <c r="F49" t="s">
        <v>21</v>
      </c>
      <c r="G49" t="s">
        <v>55</v>
      </c>
      <c r="H49" t="s">
        <v>56</v>
      </c>
    </row>
    <row r="50" spans="2:8" x14ac:dyDescent="0.3">
      <c r="B50" t="s">
        <v>52</v>
      </c>
      <c r="C50">
        <v>7.1</v>
      </c>
      <c r="D50">
        <v>5.3</v>
      </c>
      <c r="E50">
        <v>5.2</v>
      </c>
      <c r="F50">
        <v>5.6</v>
      </c>
    </row>
    <row r="51" spans="2:8" x14ac:dyDescent="0.3">
      <c r="B51" t="s">
        <v>53</v>
      </c>
      <c r="C51">
        <v>0</v>
      </c>
      <c r="D51">
        <v>40655</v>
      </c>
      <c r="E51">
        <v>13694</v>
      </c>
      <c r="F51">
        <v>11176</v>
      </c>
      <c r="H51">
        <f>SUM(C51:F51)</f>
        <v>65525</v>
      </c>
    </row>
    <row r="52" spans="2:8" x14ac:dyDescent="0.3">
      <c r="B52" t="s">
        <v>54</v>
      </c>
      <c r="C52">
        <f>C51/$H$51*100</f>
        <v>0</v>
      </c>
      <c r="D52">
        <f>D51/$H$51*100</f>
        <v>62.045020984357116</v>
      </c>
      <c r="E52">
        <f>E51/$H$51*100</f>
        <v>20.898893552079358</v>
      </c>
      <c r="F52">
        <f>F51/$H$51*100</f>
        <v>17.056085463563527</v>
      </c>
      <c r="H52">
        <f>H51/$H$51*100</f>
        <v>100</v>
      </c>
    </row>
    <row r="71" spans="1:14" x14ac:dyDescent="0.3">
      <c r="A71" t="s">
        <v>62</v>
      </c>
    </row>
    <row r="72" spans="1:14" x14ac:dyDescent="0.3">
      <c r="C72" t="s">
        <v>18</v>
      </c>
      <c r="D72" t="s">
        <v>19</v>
      </c>
      <c r="E72" t="s">
        <v>59</v>
      </c>
      <c r="F72" t="s">
        <v>21</v>
      </c>
      <c r="G72" t="s">
        <v>55</v>
      </c>
      <c r="H72" t="s">
        <v>56</v>
      </c>
    </row>
    <row r="73" spans="1:14" x14ac:dyDescent="0.3">
      <c r="B73" t="s">
        <v>52</v>
      </c>
      <c r="C73">
        <v>13.5</v>
      </c>
      <c r="D73" t="s">
        <v>64</v>
      </c>
      <c r="E73" t="s">
        <v>65</v>
      </c>
      <c r="G73">
        <v>15.1</v>
      </c>
    </row>
    <row r="74" spans="1:14" x14ac:dyDescent="0.3">
      <c r="B74" t="s">
        <v>53</v>
      </c>
      <c r="C74">
        <v>121330</v>
      </c>
      <c r="D74">
        <f>49858+46763</f>
        <v>96621</v>
      </c>
      <c r="E74">
        <f>3854+9831</f>
        <v>13685</v>
      </c>
      <c r="F74">
        <v>0</v>
      </c>
      <c r="G74">
        <v>17565</v>
      </c>
      <c r="H74">
        <f>SUM(C74:G74)</f>
        <v>249201</v>
      </c>
      <c r="K74" t="s">
        <v>68</v>
      </c>
      <c r="L74">
        <v>49858</v>
      </c>
      <c r="M74">
        <v>46763</v>
      </c>
      <c r="N74">
        <f>ABS((L74-M74)/(L74+M74)*100)</f>
        <v>3.2032373914573435</v>
      </c>
    </row>
    <row r="75" spans="1:14" x14ac:dyDescent="0.3">
      <c r="B75" t="s">
        <v>54</v>
      </c>
      <c r="C75">
        <f t="shared" ref="C75:H75" si="4">C74/$H$74*100</f>
        <v>48.687605587457519</v>
      </c>
      <c r="D75">
        <f t="shared" si="4"/>
        <v>38.772316322968209</v>
      </c>
      <c r="E75">
        <f t="shared" si="4"/>
        <v>5.4915509969863683</v>
      </c>
      <c r="F75">
        <f t="shared" si="4"/>
        <v>0</v>
      </c>
      <c r="G75">
        <f t="shared" si="4"/>
        <v>7.0485270925879115</v>
      </c>
      <c r="H75">
        <f t="shared" si="4"/>
        <v>100</v>
      </c>
      <c r="K75" t="s">
        <v>69</v>
      </c>
      <c r="L75">
        <v>3854</v>
      </c>
      <c r="M75">
        <v>9831</v>
      </c>
      <c r="N75">
        <f t="shared" ref="N75:N81" si="5">ABS((L75-M75)/(L75+M75)*100)</f>
        <v>43.6755571793935</v>
      </c>
    </row>
    <row r="77" spans="1:14" x14ac:dyDescent="0.3">
      <c r="A77" t="s">
        <v>63</v>
      </c>
    </row>
    <row r="78" spans="1:14" x14ac:dyDescent="0.3">
      <c r="C78" t="s">
        <v>18</v>
      </c>
      <c r="D78" t="s">
        <v>19</v>
      </c>
      <c r="E78" t="s">
        <v>59</v>
      </c>
      <c r="F78" t="s">
        <v>21</v>
      </c>
      <c r="G78" t="s">
        <v>55</v>
      </c>
      <c r="H78" t="s">
        <v>56</v>
      </c>
    </row>
    <row r="79" spans="1:14" x14ac:dyDescent="0.3">
      <c r="B79" t="s">
        <v>52</v>
      </c>
      <c r="C79">
        <v>13.5</v>
      </c>
      <c r="D79" t="s">
        <v>64</v>
      </c>
      <c r="E79" t="s">
        <v>65</v>
      </c>
      <c r="G79">
        <v>15.1</v>
      </c>
    </row>
    <row r="80" spans="1:14" x14ac:dyDescent="0.3">
      <c r="B80" t="s">
        <v>53</v>
      </c>
      <c r="C80">
        <v>13608</v>
      </c>
      <c r="D80">
        <f>26878+25570</f>
        <v>52448</v>
      </c>
      <c r="E80">
        <f>14358+2539+32050</f>
        <v>48947</v>
      </c>
      <c r="F80">
        <v>0</v>
      </c>
      <c r="G80">
        <v>64083</v>
      </c>
      <c r="H80">
        <f>SUM(C80:G80)</f>
        <v>179086</v>
      </c>
      <c r="K80" t="s">
        <v>68</v>
      </c>
      <c r="L80">
        <v>26878</v>
      </c>
      <c r="M80">
        <v>25570</v>
      </c>
      <c r="N80">
        <f t="shared" si="5"/>
        <v>2.4938987187309336</v>
      </c>
    </row>
    <row r="81" spans="2:14" x14ac:dyDescent="0.3">
      <c r="B81" t="s">
        <v>54</v>
      </c>
      <c r="C81">
        <f t="shared" ref="C81:H81" si="6">C80/$H$80*100</f>
        <v>7.5985839205744723</v>
      </c>
      <c r="D81">
        <f t="shared" si="6"/>
        <v>29.286488056017777</v>
      </c>
      <c r="E81">
        <f t="shared" si="6"/>
        <v>27.331561372748286</v>
      </c>
      <c r="F81">
        <f t="shared" si="6"/>
        <v>0</v>
      </c>
      <c r="G81">
        <f t="shared" si="6"/>
        <v>35.78336665065946</v>
      </c>
      <c r="H81">
        <f t="shared" si="6"/>
        <v>100</v>
      </c>
      <c r="K81" t="s">
        <v>69</v>
      </c>
      <c r="L81">
        <f>14358+2539</f>
        <v>16897</v>
      </c>
      <c r="M81">
        <v>32050</v>
      </c>
      <c r="N81">
        <f t="shared" si="5"/>
        <v>30.957974952499644</v>
      </c>
    </row>
    <row r="100" spans="1:8" x14ac:dyDescent="0.3">
      <c r="A100" t="s">
        <v>66</v>
      </c>
    </row>
    <row r="101" spans="1:8" x14ac:dyDescent="0.3">
      <c r="C101" t="s">
        <v>18</v>
      </c>
      <c r="D101" t="s">
        <v>19</v>
      </c>
      <c r="E101" t="s">
        <v>59</v>
      </c>
      <c r="F101" t="s">
        <v>21</v>
      </c>
      <c r="G101" t="s">
        <v>55</v>
      </c>
      <c r="H101" t="s">
        <v>56</v>
      </c>
    </row>
    <row r="102" spans="1:8" x14ac:dyDescent="0.3">
      <c r="B102" t="s">
        <v>52</v>
      </c>
      <c r="C102">
        <v>7.4</v>
      </c>
      <c r="D102">
        <v>4.8</v>
      </c>
      <c r="E102">
        <v>6.2</v>
      </c>
      <c r="F102">
        <v>7.1</v>
      </c>
      <c r="G102">
        <v>7.8</v>
      </c>
    </row>
    <row r="103" spans="1:8" x14ac:dyDescent="0.3">
      <c r="B103" t="s">
        <v>53</v>
      </c>
      <c r="C103">
        <v>139389</v>
      </c>
      <c r="D103">
        <v>14879</v>
      </c>
      <c r="E103">
        <v>24646</v>
      </c>
      <c r="F103">
        <v>443</v>
      </c>
      <c r="G103">
        <v>16823</v>
      </c>
      <c r="H103">
        <f>SUM(C103:G103)</f>
        <v>196180</v>
      </c>
    </row>
    <row r="104" spans="1:8" x14ac:dyDescent="0.3">
      <c r="B104" t="s">
        <v>54</v>
      </c>
      <c r="C104">
        <f t="shared" ref="C104:H104" si="7">C103/$H$103*100</f>
        <v>71.05158527882557</v>
      </c>
      <c r="D104">
        <f t="shared" si="7"/>
        <v>7.5843613008461608</v>
      </c>
      <c r="E104">
        <f t="shared" si="7"/>
        <v>12.562952390661639</v>
      </c>
      <c r="F104">
        <f t="shared" si="7"/>
        <v>0.22581302885105514</v>
      </c>
      <c r="G104">
        <f t="shared" si="7"/>
        <v>8.5752880008155774</v>
      </c>
      <c r="H104">
        <f t="shared" si="7"/>
        <v>100</v>
      </c>
    </row>
    <row r="106" spans="1:8" x14ac:dyDescent="0.3">
      <c r="A106" t="s">
        <v>67</v>
      </c>
    </row>
    <row r="107" spans="1:8" x14ac:dyDescent="0.3">
      <c r="C107" t="s">
        <v>18</v>
      </c>
      <c r="D107" t="s">
        <v>19</v>
      </c>
      <c r="E107" t="s">
        <v>59</v>
      </c>
      <c r="F107" t="s">
        <v>21</v>
      </c>
      <c r="G107" t="s">
        <v>55</v>
      </c>
      <c r="H107" t="s">
        <v>56</v>
      </c>
    </row>
    <row r="108" spans="1:8" x14ac:dyDescent="0.3">
      <c r="B108" t="s">
        <v>52</v>
      </c>
      <c r="C108">
        <v>7.4</v>
      </c>
      <c r="D108">
        <v>4.8</v>
      </c>
      <c r="E108">
        <v>6.2</v>
      </c>
      <c r="F108">
        <v>7.1</v>
      </c>
      <c r="G108">
        <v>7.8</v>
      </c>
    </row>
    <row r="109" spans="1:8" x14ac:dyDescent="0.3">
      <c r="B109" t="s">
        <v>53</v>
      </c>
      <c r="C109">
        <v>787</v>
      </c>
      <c r="D109">
        <v>4776</v>
      </c>
      <c r="E109">
        <v>116512</v>
      </c>
      <c r="F109">
        <v>4676</v>
      </c>
      <c r="G109">
        <v>30426</v>
      </c>
      <c r="H109">
        <f>SUM(C109:G109)</f>
        <v>157177</v>
      </c>
    </row>
    <row r="110" spans="1:8" x14ac:dyDescent="0.3">
      <c r="B110" t="s">
        <v>54</v>
      </c>
      <c r="C110">
        <f t="shared" ref="C110:H110" si="8">C109/$H$109*100</f>
        <v>0.50070939132315795</v>
      </c>
      <c r="D110">
        <f t="shared" si="8"/>
        <v>3.0386125196434595</v>
      </c>
      <c r="E110">
        <f t="shared" si="8"/>
        <v>74.127894030297057</v>
      </c>
      <c r="F110">
        <f t="shared" si="8"/>
        <v>2.9749899794499197</v>
      </c>
      <c r="G110">
        <f t="shared" si="8"/>
        <v>19.357794079286407</v>
      </c>
      <c r="H110">
        <f t="shared" si="8"/>
        <v>100</v>
      </c>
    </row>
    <row r="128" spans="1:1" x14ac:dyDescent="0.3">
      <c r="A128" t="s">
        <v>71</v>
      </c>
    </row>
    <row r="129" spans="1:12" x14ac:dyDescent="0.3">
      <c r="C129" t="s">
        <v>18</v>
      </c>
      <c r="D129" t="s">
        <v>19</v>
      </c>
      <c r="E129" t="s">
        <v>59</v>
      </c>
      <c r="F129" t="s">
        <v>21</v>
      </c>
      <c r="G129" t="s">
        <v>55</v>
      </c>
      <c r="H129" t="s">
        <v>56</v>
      </c>
    </row>
    <row r="130" spans="1:12" x14ac:dyDescent="0.3">
      <c r="B130" t="s">
        <v>52</v>
      </c>
      <c r="C130">
        <v>4</v>
      </c>
      <c r="D130">
        <v>4.3</v>
      </c>
      <c r="E130">
        <v>3.99</v>
      </c>
      <c r="F130">
        <v>4.8</v>
      </c>
      <c r="G130">
        <v>9.8000000000000007</v>
      </c>
      <c r="L130" s="6" t="s">
        <v>82</v>
      </c>
    </row>
    <row r="131" spans="1:12" x14ac:dyDescent="0.3">
      <c r="B131" t="s">
        <v>53</v>
      </c>
      <c r="C131">
        <v>15542</v>
      </c>
      <c r="D131">
        <v>14616</v>
      </c>
      <c r="E131">
        <v>20955</v>
      </c>
      <c r="F131" s="6">
        <v>1132</v>
      </c>
      <c r="G131">
        <v>4212</v>
      </c>
      <c r="H131">
        <f>SUM(C131:G131)</f>
        <v>56457</v>
      </c>
      <c r="K131" t="s">
        <v>68</v>
      </c>
    </row>
    <row r="132" spans="1:12" x14ac:dyDescent="0.3">
      <c r="B132" t="s">
        <v>54</v>
      </c>
      <c r="C132">
        <f t="shared" ref="C132:H132" si="9">C131/$H$131*100</f>
        <v>27.528915812033937</v>
      </c>
      <c r="D132">
        <f t="shared" si="9"/>
        <v>25.888729475530049</v>
      </c>
      <c r="E132">
        <f t="shared" si="9"/>
        <v>37.116743716456774</v>
      </c>
      <c r="F132">
        <f t="shared" si="9"/>
        <v>2.0050658022920098</v>
      </c>
      <c r="G132">
        <f t="shared" si="9"/>
        <v>7.4605451936872305</v>
      </c>
      <c r="H132">
        <f t="shared" si="9"/>
        <v>100</v>
      </c>
    </row>
    <row r="133" spans="1:12" x14ac:dyDescent="0.3">
      <c r="L133">
        <f>(7410-316)/(7410+316)*100</f>
        <v>91.819829148330314</v>
      </c>
    </row>
    <row r="134" spans="1:12" x14ac:dyDescent="0.3">
      <c r="A134" t="s">
        <v>72</v>
      </c>
    </row>
    <row r="135" spans="1:12" x14ac:dyDescent="0.3">
      <c r="C135" t="s">
        <v>18</v>
      </c>
      <c r="D135" t="s">
        <v>19</v>
      </c>
      <c r="E135" t="s">
        <v>59</v>
      </c>
      <c r="F135" t="s">
        <v>21</v>
      </c>
      <c r="G135" t="s">
        <v>55</v>
      </c>
      <c r="H135" t="s">
        <v>56</v>
      </c>
    </row>
    <row r="136" spans="1:12" x14ac:dyDescent="0.3">
      <c r="B136" t="s">
        <v>52</v>
      </c>
      <c r="C136">
        <v>4</v>
      </c>
      <c r="D136">
        <v>4.3</v>
      </c>
      <c r="E136">
        <v>3.99</v>
      </c>
      <c r="F136">
        <v>4.8</v>
      </c>
      <c r="G136">
        <v>9.8000000000000007</v>
      </c>
      <c r="J136" t="s">
        <v>81</v>
      </c>
    </row>
    <row r="137" spans="1:12" x14ac:dyDescent="0.3">
      <c r="B137" t="s">
        <v>53</v>
      </c>
      <c r="C137">
        <v>7278</v>
      </c>
      <c r="D137">
        <v>2629</v>
      </c>
      <c r="E137">
        <v>42402</v>
      </c>
      <c r="F137" s="6">
        <v>1168</v>
      </c>
      <c r="G137">
        <v>3315</v>
      </c>
      <c r="H137">
        <f>SUM(C137:G137)</f>
        <v>56792</v>
      </c>
    </row>
    <row r="138" spans="1:12" x14ac:dyDescent="0.3">
      <c r="B138" t="s">
        <v>54</v>
      </c>
      <c r="C138">
        <f t="shared" ref="C138:H138" si="10">C137/$H$137*100</f>
        <v>12.815185237357374</v>
      </c>
      <c r="D138">
        <f t="shared" si="10"/>
        <v>4.6291731229750672</v>
      </c>
      <c r="E138">
        <f t="shared" si="10"/>
        <v>74.661924214678123</v>
      </c>
      <c r="F138">
        <f t="shared" si="10"/>
        <v>2.0566276940414143</v>
      </c>
      <c r="G138">
        <f t="shared" si="10"/>
        <v>5.837089730948021</v>
      </c>
      <c r="H138">
        <f t="shared" si="10"/>
        <v>100</v>
      </c>
    </row>
    <row r="157" spans="1:8" x14ac:dyDescent="0.3">
      <c r="A157" t="s">
        <v>73</v>
      </c>
    </row>
    <row r="158" spans="1:8" x14ac:dyDescent="0.3">
      <c r="C158" t="s">
        <v>18</v>
      </c>
      <c r="D158" t="s">
        <v>19</v>
      </c>
      <c r="E158" t="s">
        <v>59</v>
      </c>
      <c r="F158" t="s">
        <v>21</v>
      </c>
      <c r="G158" t="s">
        <v>55</v>
      </c>
      <c r="H158" t="s">
        <v>56</v>
      </c>
    </row>
    <row r="159" spans="1:8" x14ac:dyDescent="0.3">
      <c r="B159" t="s">
        <v>52</v>
      </c>
      <c r="C159">
        <v>10.3</v>
      </c>
      <c r="D159">
        <v>7.5</v>
      </c>
      <c r="E159">
        <v>9.5</v>
      </c>
    </row>
    <row r="160" spans="1:8" x14ac:dyDescent="0.3">
      <c r="B160" t="s">
        <v>53</v>
      </c>
      <c r="C160">
        <v>1900</v>
      </c>
      <c r="D160">
        <v>41030</v>
      </c>
      <c r="E160">
        <v>1149</v>
      </c>
      <c r="H160">
        <f>SUM(C160:G160)</f>
        <v>44079</v>
      </c>
    </row>
    <row r="161" spans="1:8" x14ac:dyDescent="0.3">
      <c r="B161" t="s">
        <v>54</v>
      </c>
      <c r="C161">
        <f>C160/$H$160*100</f>
        <v>4.3104426143968784</v>
      </c>
      <c r="D161">
        <f>D160/$H$160*100</f>
        <v>93.08287393089681</v>
      </c>
      <c r="E161">
        <f>E160/$H$160*100</f>
        <v>2.6066834547063227</v>
      </c>
      <c r="H161">
        <f>H160/$H$160*100</f>
        <v>100</v>
      </c>
    </row>
    <row r="163" spans="1:8" x14ac:dyDescent="0.3">
      <c r="A163" t="s">
        <v>74</v>
      </c>
    </row>
    <row r="164" spans="1:8" x14ac:dyDescent="0.3">
      <c r="C164" t="s">
        <v>18</v>
      </c>
      <c r="D164" t="s">
        <v>19</v>
      </c>
      <c r="E164" t="s">
        <v>59</v>
      </c>
      <c r="F164" t="s">
        <v>21</v>
      </c>
      <c r="G164" t="s">
        <v>55</v>
      </c>
      <c r="H164" t="s">
        <v>56</v>
      </c>
    </row>
    <row r="165" spans="1:8" x14ac:dyDescent="0.3">
      <c r="B165" t="s">
        <v>52</v>
      </c>
      <c r="C165">
        <v>10.3</v>
      </c>
      <c r="D165">
        <v>7.5</v>
      </c>
      <c r="E165">
        <v>9.5</v>
      </c>
    </row>
    <row r="166" spans="1:8" x14ac:dyDescent="0.3">
      <c r="B166" t="s">
        <v>53</v>
      </c>
      <c r="C166">
        <v>866</v>
      </c>
      <c r="D166">
        <v>37490</v>
      </c>
      <c r="E166">
        <v>2497</v>
      </c>
      <c r="H166">
        <f>SUM(C166:G166)</f>
        <v>40853</v>
      </c>
    </row>
    <row r="167" spans="1:8" x14ac:dyDescent="0.3">
      <c r="B167" t="s">
        <v>54</v>
      </c>
      <c r="C167">
        <f t="shared" ref="C167:H167" si="11">C166/$H$166*100</f>
        <v>2.1197953638655669</v>
      </c>
      <c r="D167">
        <f t="shared" si="11"/>
        <v>91.768046410300343</v>
      </c>
      <c r="E167">
        <f t="shared" si="11"/>
        <v>6.1121582258340883</v>
      </c>
      <c r="F167">
        <f t="shared" si="11"/>
        <v>0</v>
      </c>
      <c r="G167">
        <f t="shared" si="11"/>
        <v>0</v>
      </c>
      <c r="H167">
        <f t="shared" si="11"/>
        <v>100</v>
      </c>
    </row>
    <row r="187" spans="1:10" x14ac:dyDescent="0.3">
      <c r="A187" t="s">
        <v>75</v>
      </c>
    </row>
    <row r="188" spans="1:10" x14ac:dyDescent="0.3">
      <c r="C188" t="s">
        <v>18</v>
      </c>
      <c r="D188" t="s">
        <v>19</v>
      </c>
      <c r="E188" t="s">
        <v>59</v>
      </c>
      <c r="F188" t="s">
        <v>21</v>
      </c>
      <c r="G188" t="s">
        <v>55</v>
      </c>
      <c r="H188" t="s">
        <v>56</v>
      </c>
      <c r="J188" t="s">
        <v>79</v>
      </c>
    </row>
    <row r="189" spans="1:10" x14ac:dyDescent="0.3">
      <c r="B189" t="s">
        <v>52</v>
      </c>
      <c r="C189">
        <v>28.8</v>
      </c>
      <c r="D189" t="s">
        <v>77</v>
      </c>
      <c r="E189" t="s">
        <v>78</v>
      </c>
      <c r="J189" t="s">
        <v>80</v>
      </c>
    </row>
    <row r="190" spans="1:10" x14ac:dyDescent="0.3">
      <c r="B190" t="s">
        <v>53</v>
      </c>
      <c r="C190">
        <v>105770</v>
      </c>
      <c r="D190">
        <v>142840</v>
      </c>
      <c r="E190">
        <v>14197</v>
      </c>
      <c r="F190">
        <v>0</v>
      </c>
      <c r="G190">
        <v>0</v>
      </c>
      <c r="H190">
        <f>SUM(C190:G190)</f>
        <v>262807</v>
      </c>
    </row>
    <row r="191" spans="1:10" x14ac:dyDescent="0.3">
      <c r="B191" t="s">
        <v>54</v>
      </c>
      <c r="C191">
        <f t="shared" ref="C191:H191" si="12">C190/$H$190*100</f>
        <v>40.2462643689095</v>
      </c>
      <c r="D191">
        <f t="shared" si="12"/>
        <v>54.351672520138351</v>
      </c>
      <c r="E191">
        <f t="shared" si="12"/>
        <v>5.4020631109521435</v>
      </c>
      <c r="F191">
        <f t="shared" si="12"/>
        <v>0</v>
      </c>
      <c r="G191">
        <f t="shared" si="12"/>
        <v>0</v>
      </c>
      <c r="H191">
        <f t="shared" si="12"/>
        <v>100</v>
      </c>
    </row>
    <row r="193" spans="1:8" x14ac:dyDescent="0.3">
      <c r="A193" t="s">
        <v>76</v>
      </c>
    </row>
    <row r="194" spans="1:8" x14ac:dyDescent="0.3">
      <c r="C194" t="s">
        <v>18</v>
      </c>
      <c r="D194" t="s">
        <v>19</v>
      </c>
      <c r="E194" t="s">
        <v>59</v>
      </c>
      <c r="F194" t="s">
        <v>21</v>
      </c>
      <c r="G194" t="s">
        <v>55</v>
      </c>
      <c r="H194" t="s">
        <v>56</v>
      </c>
    </row>
    <row r="195" spans="1:8" x14ac:dyDescent="0.3">
      <c r="B195" t="s">
        <v>52</v>
      </c>
      <c r="C195">
        <v>28.8</v>
      </c>
      <c r="D195" t="s">
        <v>77</v>
      </c>
      <c r="E195" t="s">
        <v>78</v>
      </c>
    </row>
    <row r="196" spans="1:8" x14ac:dyDescent="0.3">
      <c r="B196" t="s">
        <v>53</v>
      </c>
      <c r="C196">
        <v>15435</v>
      </c>
      <c r="D196">
        <v>220042</v>
      </c>
      <c r="E196">
        <v>16669</v>
      </c>
      <c r="H196">
        <f>SUM(C196:G196)</f>
        <v>252146</v>
      </c>
    </row>
    <row r="197" spans="1:8" x14ac:dyDescent="0.3">
      <c r="B197" t="s">
        <v>54</v>
      </c>
      <c r="C197">
        <f t="shared" ref="C197:H197" si="13">C196/$H$196*100</f>
        <v>6.1214534436397958</v>
      </c>
      <c r="D197">
        <f t="shared" si="13"/>
        <v>87.267694113727757</v>
      </c>
      <c r="E197">
        <f t="shared" si="13"/>
        <v>6.610852442632444</v>
      </c>
      <c r="F197">
        <f t="shared" si="13"/>
        <v>0</v>
      </c>
      <c r="G197">
        <f t="shared" si="13"/>
        <v>0</v>
      </c>
      <c r="H197">
        <f t="shared" si="13"/>
        <v>100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700 mM</vt:lpstr>
      <vt:lpstr>24h conv</vt:lpstr>
      <vt:lpstr>1d tests</vt:lpstr>
      <vt:lpstr>2020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Ewald Jongkind</dc:creator>
  <cp:lastModifiedBy>Ewald Jongkind</cp:lastModifiedBy>
  <dcterms:created xsi:type="dcterms:W3CDTF">2019-12-13T10:51:38Z</dcterms:created>
  <dcterms:modified xsi:type="dcterms:W3CDTF">2024-08-02T07:30:53Z</dcterms:modified>
</cp:coreProperties>
</file>